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725_01 - Odtěžení nánosů " sheetId="2" r:id="rId2"/>
    <sheet name="2725_02 - Ostatní náklady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'2725_01 - Odtěžení nánosů '!$C$84:$K$274</definedName>
    <definedName name="_xlnm.Print_Area" localSheetId="1">'2725_01 - Odtěžení nánosů '!$C$4:$J$39,'2725_01 - Odtěžení nánosů '!$C$45:$J$66,'2725_01 - Odtěžení nánosů '!$C$72:$K$274</definedName>
    <definedName name="_xlnm.Print_Titles" localSheetId="1">'2725_01 - Odtěžení nánosů '!$84:$84</definedName>
    <definedName name="_xlnm._FilterDatabase" localSheetId="2" hidden="1">'2725_02 - Ostatní náklady'!$C$81:$K$104</definedName>
    <definedName name="_xlnm.Print_Area" localSheetId="2">'2725_02 - Ostatní náklady'!$C$4:$J$39,'2725_02 - Ostatní náklady'!$C$45:$J$63,'2725_02 - Ostatní náklady'!$C$69:$K$104</definedName>
    <definedName name="_xlnm.Print_Titles" localSheetId="2">'2725_02 - Ostatní náklady'!$81:$81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62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7"/>
  <c i="1" r="BD56"/>
  <c i="3" r="BH85"/>
  <c r="F36"/>
  <c i="1" r="BC56"/>
  <c i="3" r="BG85"/>
  <c r="F35"/>
  <c i="1" r="BB56"/>
  <c i="3" r="BF85"/>
  <c r="J34"/>
  <c i="1" r="AW56"/>
  <c i="3" r="F34"/>
  <c i="1" r="BA56"/>
  <c i="3" r="T85"/>
  <c r="T84"/>
  <c r="T83"/>
  <c r="T82"/>
  <c r="R85"/>
  <c r="R84"/>
  <c r="R83"/>
  <c r="R82"/>
  <c r="P85"/>
  <c r="P84"/>
  <c r="P83"/>
  <c r="P82"/>
  <c i="1" r="AU56"/>
  <c i="3" r="BK85"/>
  <c r="BK84"/>
  <c r="J84"/>
  <c r="BK83"/>
  <c r="J83"/>
  <c r="BK82"/>
  <c r="J82"/>
  <c r="J59"/>
  <c r="J30"/>
  <c i="1" r="AG56"/>
  <c i="3" r="J85"/>
  <c r="BE85"/>
  <c r="J33"/>
  <c i="1" r="AV56"/>
  <c i="3" r="F33"/>
  <c i="1" r="AZ56"/>
  <c i="3" r="J61"/>
  <c r="J60"/>
  <c r="J78"/>
  <c r="F78"/>
  <c r="F76"/>
  <c r="E74"/>
  <c r="J54"/>
  <c r="F54"/>
  <c r="F52"/>
  <c r="E50"/>
  <c r="J39"/>
  <c r="J24"/>
  <c r="E24"/>
  <c r="J79"/>
  <c r="J55"/>
  <c r="J23"/>
  <c r="J18"/>
  <c r="E18"/>
  <c r="F79"/>
  <c r="F55"/>
  <c r="J17"/>
  <c r="J12"/>
  <c r="J76"/>
  <c r="J52"/>
  <c r="E7"/>
  <c r="E72"/>
  <c r="E48"/>
  <c i="2" r="J37"/>
  <c r="J36"/>
  <c i="1" r="AY55"/>
  <c i="2" r="J35"/>
  <c i="1" r="AX55"/>
  <c i="2" r="BI274"/>
  <c r="BH274"/>
  <c r="BG274"/>
  <c r="BF274"/>
  <c r="T274"/>
  <c r="T273"/>
  <c r="R274"/>
  <c r="R273"/>
  <c r="P274"/>
  <c r="P273"/>
  <c r="BK274"/>
  <c r="BK273"/>
  <c r="J273"/>
  <c r="J274"/>
  <c r="BE274"/>
  <c r="J65"/>
  <c r="BI272"/>
  <c r="BH272"/>
  <c r="BG272"/>
  <c r="BF272"/>
  <c r="T272"/>
  <c r="R272"/>
  <c r="P272"/>
  <c r="BK272"/>
  <c r="J272"/>
  <c r="BE272"/>
  <c r="BI270"/>
  <c r="BH270"/>
  <c r="BG270"/>
  <c r="BF270"/>
  <c r="T270"/>
  <c r="T269"/>
  <c r="R270"/>
  <c r="R269"/>
  <c r="P270"/>
  <c r="P269"/>
  <c r="BK270"/>
  <c r="BK269"/>
  <c r="J269"/>
  <c r="J270"/>
  <c r="BE270"/>
  <c r="J64"/>
  <c r="BI267"/>
  <c r="BH267"/>
  <c r="BG267"/>
  <c r="BF267"/>
  <c r="T267"/>
  <c r="R267"/>
  <c r="P267"/>
  <c r="BK267"/>
  <c r="J267"/>
  <c r="BE267"/>
  <c r="BI265"/>
  <c r="BH265"/>
  <c r="BG265"/>
  <c r="BF265"/>
  <c r="T265"/>
  <c r="T264"/>
  <c r="R265"/>
  <c r="R264"/>
  <c r="P265"/>
  <c r="P264"/>
  <c r="BK265"/>
  <c r="BK264"/>
  <c r="J264"/>
  <c r="J265"/>
  <c r="BE265"/>
  <c r="J63"/>
  <c r="BI262"/>
  <c r="BH262"/>
  <c r="BG262"/>
  <c r="BF262"/>
  <c r="T262"/>
  <c r="T261"/>
  <c r="R262"/>
  <c r="R261"/>
  <c r="P262"/>
  <c r="P261"/>
  <c r="BK262"/>
  <c r="BK261"/>
  <c r="J261"/>
  <c r="J262"/>
  <c r="BE262"/>
  <c r="J62"/>
  <c r="BI248"/>
  <c r="BH248"/>
  <c r="BG248"/>
  <c r="BF248"/>
  <c r="T248"/>
  <c r="R248"/>
  <c r="P248"/>
  <c r="BK248"/>
  <c r="J248"/>
  <c r="BE248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F37"/>
  <c i="1" r="BD55"/>
  <c i="2" r="BH88"/>
  <c r="F36"/>
  <c i="1" r="BC55"/>
  <c i="2" r="BG88"/>
  <c r="F35"/>
  <c i="1" r="BB55"/>
  <c i="2" r="BF88"/>
  <c r="J34"/>
  <c i="1" r="AW55"/>
  <c i="2" r="F34"/>
  <c i="1" r="BA55"/>
  <c i="2" r="T88"/>
  <c r="T87"/>
  <c r="T86"/>
  <c r="T85"/>
  <c r="R88"/>
  <c r="R87"/>
  <c r="R86"/>
  <c r="R85"/>
  <c r="P88"/>
  <c r="P87"/>
  <c r="P86"/>
  <c r="P85"/>
  <c i="1" r="AU55"/>
  <c i="2" r="BK88"/>
  <c r="BK87"/>
  <c r="J87"/>
  <c r="BK86"/>
  <c r="J86"/>
  <c r="BK85"/>
  <c r="J85"/>
  <c r="J59"/>
  <c r="J30"/>
  <c i="1" r="AG55"/>
  <c i="2" r="J88"/>
  <c r="BE88"/>
  <c r="J33"/>
  <c i="1" r="AV55"/>
  <c i="2" r="F33"/>
  <c i="1" r="AZ55"/>
  <c i="2" r="J61"/>
  <c r="J60"/>
  <c r="J81"/>
  <c r="F81"/>
  <c r="F79"/>
  <c r="E77"/>
  <c r="J54"/>
  <c r="F54"/>
  <c r="F52"/>
  <c r="E50"/>
  <c r="J39"/>
  <c r="J24"/>
  <c r="E24"/>
  <c r="J82"/>
  <c r="J55"/>
  <c r="J23"/>
  <c r="J18"/>
  <c r="E18"/>
  <c r="F82"/>
  <c r="F55"/>
  <c r="J17"/>
  <c r="J12"/>
  <c r="J79"/>
  <c r="J52"/>
  <c r="E7"/>
  <c r="E75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<sst xmlns="http://schemas.openxmlformats.org/spreadsheetml/2006/main">
  <si>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</si>
  <si>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</si>
  <si>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</si>
  <si>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</si>
  <si>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</si>
  <si>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{3fc4e549-30e7-453b-9234-07a84a0c4612}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</si>
  <si>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</si>
  <si>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</si>
  <si>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</si>
  <si>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</si>
  <si>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</si>
  <si>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</si>
  <si>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</si>
  <si>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</si>
  <si>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2725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</si>
  <si>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</si>
  <si>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</si>
  <si>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VDNM, retenční nádrže OČS - odtěžení nánosů - projektová dokumentace</t>
  </si>
  <si>
    <t>KSO:</t>
  </si>
  <si>
    <t>CC-CZ:</t>
  </si>
  <si>
    <t>Místo:</t>
  </si>
  <si>
    <t>VD Nové Mlýny</t>
  </si>
  <si>
    <t>Datum:</t>
  </si>
  <si>
    <t>29. 10. 2018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</si>
  <si>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</si>
  <si>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</si>
  <si>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</si>
  <si>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</si>
  <si>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</si>
  <si>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</si>
  <si>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</si>
  <si>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</si>
  <si>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49241648</t>
  </si>
  <si>
    <t>VODNÍ DÍLA - TBD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</si>
  <si>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</si>
  <si>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</si>
  <si>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</si>
  <si>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</si>
  <si>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</si>
  <si>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</si>
  <si>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</si>
  <si>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</si>
  <si>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</si>
  <si>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</si>
  <si>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</si>
  <si>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</si>
  <si>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</si>
  <si>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</si>
  <si>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</si>
  <si>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</si>
  <si>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</si>
  <si>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</si>
  <si>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</si>
  <si>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</si>
  <si>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</si>
  <si>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</si>
  <si>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</si>
  <si>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</si>
  <si>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</si>
  <si>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</si>
  <si>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</si>
  <si>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</si>
  <si>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</si>
  <si>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</si>
  <si>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</si>
  <si>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</si>
  <si>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</si>
  <si>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</si>
  <si>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</si>
  <si>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</si>
  <si>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</si>
  <si>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</si>
  <si>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</si>
  <si>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</si>
  <si>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</si>
  <si>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</si>
  <si>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</si>
  <si>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2725_01</t>
  </si>
  <si>
    <t xml:space="preserve">Odtěžení nánosů </t>
  </si>
  <si>
    <t>STA</t>
  </si>
  <si>
    <t>1</t>
  </si>
  <si>
    <t>{a6abfd82-3991-42dd-848d-fd5121a98662}</t>
  </si>
  <si>
    <t>2</t>
  </si>
  <si>
    <t>2725_02</t>
  </si>
  <si>
    <t>Ostatní náklady</t>
  </si>
  <si>
    <t>{5fa6af39-eed9-4aca-bf76-b5c29c069409}</t>
  </si>
  <si>
    <t>KRYCÍ LIST SOUPISU PRACÍ</t>
  </si>
  <si>
    <t>Objekt:</t>
  </si>
  <si>
    <t xml:space="preserve">2725_01 - Odtěžení nánosů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</si>
  <si>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</si>
  <si>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</si>
  <si>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</si>
  <si>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</si>
  <si>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</si>
  <si>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</si>
  <si>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</si>
  <si>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</si>
  <si>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</si>
  <si>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</si>
  <si>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</si>
  <si>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</si>
  <si>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</si>
  <si>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</si>
  <si>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</si>
  <si>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</si>
  <si>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</si>
  <si>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</si>
  <si>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</si>
  <si>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</si>
  <si>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</si>
  <si>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</si>
  <si>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</si>
  <si>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</si>
  <si>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</si>
  <si>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</si>
  <si>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</si>
  <si>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</si>
  <si>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</si>
  <si>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100R1</t>
  </si>
  <si>
    <t>Zajištění slovení rybí obsádky k tomu oprávněnou osobou, včetně pořízení protokolu a zajištění oznámení zahájení prací na vodním toku příslušnému uživateli rybářského revíru</t>
  </si>
  <si>
    <t>kompl</t>
  </si>
  <si>
    <t>4</t>
  </si>
  <si>
    <t>574232555</t>
  </si>
  <si>
    <t>P</t>
  </si>
  <si>
    <t>Poznámka k položce:_x000d_
Rybí obsádka bude přemístěna do vodních nádrží Nové Mlýny, vzdálenost do 200m . Předpokládané, objednatelem nezaručené, množství rybí obsádky – 12x100kg = 1200kg</t>
  </si>
  <si>
    <t>100R2</t>
  </si>
  <si>
    <t>Čerpání vody během stavby, vč. zřízení a odstranění potrubí a ostatních prvků dle možností zhotovitele</t>
  </si>
  <si>
    <t>237648278</t>
  </si>
  <si>
    <t xml:space="preserve">Poznámka k položce:_x000d_
- čerpání do výšky až 10 m s průměrným přítokem do 1000 l/min_x000d_
- uvažovaná doba čerpání 12x20hod = 240hod_x000d_
- pohotovostní čerpací soustava dimenzovaná na požadovanou čerpací výšku a průtok_x000d_
- včetně dodávky, montáže a demontáže odvodňovacího potrubí o průměru dle zvolené technologie zhotovitele                                _x000d_
</t>
  </si>
  <si>
    <t>3</t>
  </si>
  <si>
    <t>111201101</t>
  </si>
  <si>
    <t>Odstranění křovin a stromů průměru kmene do 100 mm i s kořeny z celkové plochy do 1000 m2</t>
  </si>
  <si>
    <t>m2</t>
  </si>
  <si>
    <t>CS ÚRS 2018 02</t>
  </si>
  <si>
    <t>1227428574</t>
  </si>
  <si>
    <t>VV</t>
  </si>
  <si>
    <t>"B.5_Souhrnná technická zpráva" 20</t>
  </si>
  <si>
    <t>111201401</t>
  </si>
  <si>
    <t>Spálení křovin a stromů průměru kmene do 100 mm</t>
  </si>
  <si>
    <t>1825792817</t>
  </si>
  <si>
    <t>5</t>
  </si>
  <si>
    <t>111211132</t>
  </si>
  <si>
    <t>Spálení listnatého klestu se snášením D přes 30 cm ve svahu do 1:3</t>
  </si>
  <si>
    <t>kus</t>
  </si>
  <si>
    <t>-2089690231</t>
  </si>
  <si>
    <t>"B.5_Souhrnná technická zpráva" 14</t>
  </si>
  <si>
    <t>6</t>
  </si>
  <si>
    <t>111251111</t>
  </si>
  <si>
    <t>Drcení ořezaných větví D do 100 mm s odvozem do 20 km</t>
  </si>
  <si>
    <t>m3</t>
  </si>
  <si>
    <t>1588698195</t>
  </si>
  <si>
    <t>"likvidace pokácených stromů" 4</t>
  </si>
  <si>
    <t>7</t>
  </si>
  <si>
    <t>112101102</t>
  </si>
  <si>
    <t>Odstranění stromů listnatých průměru kmene do 500 mm</t>
  </si>
  <si>
    <t>-2123729709</t>
  </si>
  <si>
    <t>"B.5_Souhrnná technická zpráva" 4</t>
  </si>
  <si>
    <t>8</t>
  </si>
  <si>
    <t>112101103</t>
  </si>
  <si>
    <t>Odstranění stromů listnatých průměru kmene do 700 mm</t>
  </si>
  <si>
    <t>-294121203</t>
  </si>
  <si>
    <t>"B.5_Souhrnná technická zpráva" 5</t>
  </si>
  <si>
    <t>9</t>
  </si>
  <si>
    <t>112101104</t>
  </si>
  <si>
    <t>Odstranění stromů listnatých průměru kmene do 900 mm</t>
  </si>
  <si>
    <t>-681267557</t>
  </si>
  <si>
    <t>10</t>
  </si>
  <si>
    <t>112101107</t>
  </si>
  <si>
    <t>Odstranění stromů listnatých průměru kmene do 1500 mm</t>
  </si>
  <si>
    <t>68579625</t>
  </si>
  <si>
    <t>"B.5_Souhrnná technická zpráva" 1</t>
  </si>
  <si>
    <t>11</t>
  </si>
  <si>
    <t>112201102</t>
  </si>
  <si>
    <t>Odstranění pařezů D do 500 mm</t>
  </si>
  <si>
    <t>-1671739409</t>
  </si>
  <si>
    <t>12</t>
  </si>
  <si>
    <t>112201103</t>
  </si>
  <si>
    <t>Odstranění pařezů D do 700 mm</t>
  </si>
  <si>
    <t>1401704005</t>
  </si>
  <si>
    <t>13</t>
  </si>
  <si>
    <t>112201104</t>
  </si>
  <si>
    <t>Odstranění pařezů D do 900 mm</t>
  </si>
  <si>
    <t>-1361679713</t>
  </si>
  <si>
    <t>"B.5_Souhrnná technická zpráva" 4 + 10</t>
  </si>
  <si>
    <t>14</t>
  </si>
  <si>
    <t>112201105</t>
  </si>
  <si>
    <t>Odstranění pařezů D přes 900 mm</t>
  </si>
  <si>
    <t>566872852</t>
  </si>
  <si>
    <t>114203301</t>
  </si>
  <si>
    <t>Třídění lomového kamene nebo betonových tvárnic podle druhu, velikosti nebo tvaru</t>
  </si>
  <si>
    <t>632367632</t>
  </si>
  <si>
    <t>"vytřízení kameniva 63-250 ze zeminy použité pro násyp dočasné hrázky" 85</t>
  </si>
  <si>
    <t>16</t>
  </si>
  <si>
    <t>122301102</t>
  </si>
  <si>
    <t>Odkopávky a prokopávky nezapažené v hornině tř. 4 objem do 1000 m3</t>
  </si>
  <si>
    <t>-778363465</t>
  </si>
  <si>
    <t>"C.3.1, D.2.1, dočasný sjezd do nádrže, Ivaň" 14</t>
  </si>
  <si>
    <t>"C.3.2, D.2.2, dočasný sjezd do nádrže, Pasohlávky" 17</t>
  </si>
  <si>
    <t>"C.3.3, D.2.3, dočasný sjezd do nádrže, Drnholec" 10</t>
  </si>
  <si>
    <t>"C.3.4, D.2.4, dočasný sjezd do nádrže, Novosedly" 19</t>
  </si>
  <si>
    <t>"C.3.5, D.2.5, dočasný sjezd do nádrže, Jihlava" 8</t>
  </si>
  <si>
    <t>"C.3.6, D.2.6, dočasný sjezd do nádrže, Soutok" 36</t>
  </si>
  <si>
    <t>"C.3.7, D.2.7, dočasný sjezd do nádrže, Svratka" 24</t>
  </si>
  <si>
    <t>"C.3.8, D.2.8, dočasný sjezd do nádrže, Strachotín" 2</t>
  </si>
  <si>
    <t>"C.3.9, D.2.9, dočasný sjezd do nádrže, Popický potok" 18</t>
  </si>
  <si>
    <t>"C.3.10, D.2.10, dočasný sjezd do nádrže, Štinkavka" 11</t>
  </si>
  <si>
    <t>"C.3.11, D.2.11, dočasný sjezd do nádrže, Milovice" 8</t>
  </si>
  <si>
    <t>"C.3.12, D.2.12, dočasný sjezd do nádrže, Dolní Věstonice" 26</t>
  </si>
  <si>
    <t>17</t>
  </si>
  <si>
    <t>122301109</t>
  </si>
  <si>
    <t>Příplatek za lepivost u odkopávek nezapažených v hornině tř. 4</t>
  </si>
  <si>
    <t>1043936389</t>
  </si>
  <si>
    <t>"uvažováno 30%" 193*0,3</t>
  </si>
  <si>
    <t>18</t>
  </si>
  <si>
    <t>122703602</t>
  </si>
  <si>
    <t>Odstranění nánosů při únosnosti dna přes 40 do 60 kPa</t>
  </si>
  <si>
    <t>1422738061</t>
  </si>
  <si>
    <t>"C.3.1, D.2.1, B.1 Ivaň" 350</t>
  </si>
  <si>
    <t>"C.3.2, D.2.2, B.1 Pasohlávky" 280</t>
  </si>
  <si>
    <t>"C.3.3, D.2.3, B.1 Drnholec" 420</t>
  </si>
  <si>
    <t>"C.3.4, D.2.4, B.1 Novosedly" 500</t>
  </si>
  <si>
    <t>"C.3.5, D.2.5, B.1 Jihlava" 1000</t>
  </si>
  <si>
    <t>"C.3.6, D.2.6, B.1 Soutok" 360</t>
  </si>
  <si>
    <t>"C.3.7, D.2.7, B.1 Svratka" 310</t>
  </si>
  <si>
    <t>"C.3.8, D.2.8, B.1 Strachotín" 370</t>
  </si>
  <si>
    <t>"C.3.9, D.2.9, B.1 Popický potok" 510</t>
  </si>
  <si>
    <t>"C.3.10, D.2.10, B.1 Štinkavka" 1600</t>
  </si>
  <si>
    <t>"C.3.11, D.2.11, B.1 Milovice" 350</t>
  </si>
  <si>
    <t>"C.3.12, D.2.12, B.1 Dolní Věstonice" 330</t>
  </si>
  <si>
    <t>19</t>
  </si>
  <si>
    <t>124303101</t>
  </si>
  <si>
    <t>Vykopávky do 1000 m3 pro koryta vodotečí v hornině tř. 4</t>
  </si>
  <si>
    <t>1486492565</t>
  </si>
  <si>
    <t>"D.2.13, odtěžení sedimentu pod figurou hráze" 27</t>
  </si>
  <si>
    <t>"D.2.13, rozebrání dočasné zemní hráze" 215</t>
  </si>
  <si>
    <t>20</t>
  </si>
  <si>
    <t>124303109</t>
  </si>
  <si>
    <t>Příplatek k vykopávkám pro koryta vodotečí v hornině tř. 4 za lepivost</t>
  </si>
  <si>
    <t>752190479</t>
  </si>
  <si>
    <t>"uvažováno 30%" 0,3*242</t>
  </si>
  <si>
    <t>162253101</t>
  </si>
  <si>
    <t>Vodorovné přemístění nánosu z nádrží do 60 m při únosnosti dna přes 40 kPa</t>
  </si>
  <si>
    <t>1854271257</t>
  </si>
  <si>
    <t>"C.3.1, D.2.1, B.1 Ivaň" 0</t>
  </si>
  <si>
    <t>"C.3.2, D.2.2, B.1 Pasohlávky" 280/3</t>
  </si>
  <si>
    <t>"C.3.3, D.2.3, B.1 Drnholec" 420/3</t>
  </si>
  <si>
    <t>"C.3.4, D.2.4, B.1 Novosedly" 500/3</t>
  </si>
  <si>
    <t>"C.3.5, D.2.5, B.1 Jihlava" 1000/2</t>
  </si>
  <si>
    <t>"C.3.6, D.2.6, B.1 Soutok" 360/2</t>
  </si>
  <si>
    <t>"C.3.7, D.2.7, B.1 Svratka" 310/2</t>
  </si>
  <si>
    <t>"C.3.8, D.2.8, B.1 Strachotín" 370/3</t>
  </si>
  <si>
    <t>"C.3.9, D.2.9, B.1 Popický potok" 510/3</t>
  </si>
  <si>
    <t>"C.3.10, D.2.10, B.1 Štinkavka" 1600/2</t>
  </si>
  <si>
    <t>"C.3.11, D.2.11, B.1 Milovice" 350/3</t>
  </si>
  <si>
    <t>"C.3.12, D.2.12, B.1 Dolní Věstonice" 0</t>
  </si>
  <si>
    <t>22</t>
  </si>
  <si>
    <t>162253901</t>
  </si>
  <si>
    <t>Příplatek k vodorovnému přemístění nánosu při únosnosti dna přes 40 kPa ZKD 40 m přes 60 m</t>
  </si>
  <si>
    <t>999919920</t>
  </si>
  <si>
    <t>"C.3.5, D.2.5, B.1 Jihlava" 1000/5</t>
  </si>
  <si>
    <t>23</t>
  </si>
  <si>
    <t>162301101</t>
  </si>
  <si>
    <t>Vodorovné přemístění do 500 m výkopku/sypaniny z horniny tř. 1 až 4</t>
  </si>
  <si>
    <t>1914621400</t>
  </si>
  <si>
    <t>"D.2.13, odvoz zeminy dočasné zemní hrázky, Dolní Věstonice" 130</t>
  </si>
  <si>
    <t>24</t>
  </si>
  <si>
    <t>162301102</t>
  </si>
  <si>
    <t>Vodorovné přemístění do 1000 m výkopku/sypaniny z horniny tř. 1 až 4</t>
  </si>
  <si>
    <t>-1602477827</t>
  </si>
  <si>
    <t>25</t>
  </si>
  <si>
    <t>162301422</t>
  </si>
  <si>
    <t>Vodorovné přemístění pařezů do 5 km D do 500 mm</t>
  </si>
  <si>
    <t>-1692005858</t>
  </si>
  <si>
    <t>26</t>
  </si>
  <si>
    <t>162301423</t>
  </si>
  <si>
    <t>Vodorovné přemístění pařezů do 5 km D do 700 mm</t>
  </si>
  <si>
    <t>812605125</t>
  </si>
  <si>
    <t>27</t>
  </si>
  <si>
    <t>162301424</t>
  </si>
  <si>
    <t>Vodorovné přemístění pařezů do 5 km D do 900 mm</t>
  </si>
  <si>
    <t>-1643533273</t>
  </si>
  <si>
    <t>"B.5_Souhrnná technická zpráva" 15</t>
  </si>
  <si>
    <t>28</t>
  </si>
  <si>
    <t>162401102</t>
  </si>
  <si>
    <t>Vodorovné přemístění do 2000 m výkopku/sypaniny z horniny tř. 1 až 4</t>
  </si>
  <si>
    <t>-1637475659</t>
  </si>
  <si>
    <t xml:space="preserve">"přesun sedimentu z mezideponie (Soutok)" 360 </t>
  </si>
  <si>
    <t>29</t>
  </si>
  <si>
    <t>162601102</t>
  </si>
  <si>
    <t>Vodorovné přemístění do 5000 m výkopku/sypaniny z horniny tř. 1 až 4</t>
  </si>
  <si>
    <t>72000501</t>
  </si>
  <si>
    <t>"přesun sedimentu z mezideponie (Iváň)" 350</t>
  </si>
  <si>
    <t>30</t>
  </si>
  <si>
    <t>167101102</t>
  </si>
  <si>
    <t>Nakládání výkopku z hornin tř. 1 až 4 přes 100 m3</t>
  </si>
  <si>
    <t>1098720782</t>
  </si>
  <si>
    <t>"přesun sedimentu z mezideponie (Soutok, Iváň)" 360 + 350</t>
  </si>
  <si>
    <t>31</t>
  </si>
  <si>
    <t>171103202</t>
  </si>
  <si>
    <t>Uložení sypanin z horniny tř. 1 až 4 do hrází nádrží se zhutněním 100 % PS C s příměsí jílu do 50 %</t>
  </si>
  <si>
    <t>-929850738</t>
  </si>
  <si>
    <t>"D.2.13, D.1.2.5" 215</t>
  </si>
  <si>
    <t>32</t>
  </si>
  <si>
    <t>M</t>
  </si>
  <si>
    <t>103R3</t>
  </si>
  <si>
    <t xml:space="preserve">materiál pro nasypání zemní hrázky </t>
  </si>
  <si>
    <t>-545622931</t>
  </si>
  <si>
    <t>Poznámka k položce:_x000d_
cena zahrnuje nákup, dovoz, promísení materiálu:_x000d_
 60% (cca 130m3) jílovito-písčitá zemina_x000d_
 40% (cca 85m3) kamenivo 63-128mm</t>
  </si>
  <si>
    <t>33</t>
  </si>
  <si>
    <t>171201101</t>
  </si>
  <si>
    <t>Uložení sypaniny do násypů nezhutněných</t>
  </si>
  <si>
    <t>-1264994098</t>
  </si>
  <si>
    <t>"C.3.2, D.2.2, dočasný sjezd - násyp, Pasohlávky" 0,1</t>
  </si>
  <si>
    <t>"C.3.3, D.2.3, dočasný sjezd - násyp, Drnholec" 0,2</t>
  </si>
  <si>
    <t>"C.3.7, D.2.7, dočasný sjezd - násyp, Svratka" 1,3</t>
  </si>
  <si>
    <t>"C.3.2, D.2.2, dočasný sjezd, zpětné zasypání, Pasohlávky" 17</t>
  </si>
  <si>
    <t>"C.3.3, D.2.3, dočasný sjezd, zpětné zasypání, Drnholec" 10</t>
  </si>
  <si>
    <t>"C.3.4, D.2.4, dočasný sjezd, zpětné zasypání, Novosedly" 19</t>
  </si>
  <si>
    <t>"C.3.5, D.2.5, dočasný sjezd, zpětné zasypání, Jihlava" 8</t>
  </si>
  <si>
    <t>"C.3.6, D.2.6, dočasný sjezd, zpětné zasypání, Soutok" 36</t>
  </si>
  <si>
    <t>"C.3.7, D.2.7, dočasný sjezd, zpětné zasypání, Svratka" 24</t>
  </si>
  <si>
    <t>"C.3.8, D.2.8, dočasný sjezd, zpětné zasypání, Strachotín" 2</t>
  </si>
  <si>
    <t>"C.3.9, D.2.9, dočasný sjezd, zpětné zasypání, Popický potok" 18</t>
  </si>
  <si>
    <t>"C.3.10, D.2.10, dočasný sjezd, zpětné zasypání, Štinkavka" 11</t>
  </si>
  <si>
    <t>"C.3.11, D.2.11, dočasný sjezd, zpětné zasypání, Milovice" 8</t>
  </si>
  <si>
    <t>"C.3.12, D.2.12, dočasný sjezd, zpětné zasypání, Dolní Věstonice" 26</t>
  </si>
  <si>
    <t>"C.3.8, D.2.8, dočasný sjezd - násyp, Strachotín" 0,2</t>
  </si>
  <si>
    <t>34</t>
  </si>
  <si>
    <t>171201201</t>
  </si>
  <si>
    <t>Uložení sypaniny na skládky</t>
  </si>
  <si>
    <t>415049424</t>
  </si>
  <si>
    <t>"uložení sedimentu na mezideponie (Soutok, Iváň)" 360 + 350</t>
  </si>
  <si>
    <t>35</t>
  </si>
  <si>
    <t>174201204</t>
  </si>
  <si>
    <t>Zásyp jam po pařezech D pařezů do 900 mm</t>
  </si>
  <si>
    <t>-2100796222</t>
  </si>
  <si>
    <t>"B.5_Souhrnná technická zpráva" 24</t>
  </si>
  <si>
    <t>36</t>
  </si>
  <si>
    <t>181006113</t>
  </si>
  <si>
    <t>Rozprostření zemin tl vrstvy do 0,2 m schopných zúrodnění v rovině a sklonu do 1:5</t>
  </si>
  <si>
    <t>1687443327</t>
  </si>
  <si>
    <t>"rozprostření sedimentu po odvodnění, tl. 10-20cm" (6380+130)/0,2</t>
  </si>
  <si>
    <t>37</t>
  </si>
  <si>
    <t>181951101</t>
  </si>
  <si>
    <t>Úprava pláně v hornině tř. 1 až 4 bez zhutnění</t>
  </si>
  <si>
    <t>-545316135</t>
  </si>
  <si>
    <t>"vytěžený sediment" (6380+130)/0,2</t>
  </si>
  <si>
    <t>38</t>
  </si>
  <si>
    <t>182101101</t>
  </si>
  <si>
    <t>Svahování v zářezech v hornině tř. 1 až 4</t>
  </si>
  <si>
    <t>1517879744</t>
  </si>
  <si>
    <t>"C.3.1, D.2.1, dočasný sjezd do nádrže, Ivaň" 8</t>
  </si>
  <si>
    <t>"C.3.2, D.2.2, dočasný sjezd do nádrže, Pasohlávky" 3</t>
  </si>
  <si>
    <t>"C.3.3, D.2.3, dočasný sjezd do nádrže, Drnholec" 5</t>
  </si>
  <si>
    <t>"C.3.4, D.2.4, dočasný sjezd do nádrže, Novosedly" 10</t>
  </si>
  <si>
    <t>"C.3.5, D.2.5, dočasný sjezd do nádrže, Jihlava" 5</t>
  </si>
  <si>
    <t>"C.3.6, D.2.6, dočasný sjezd do nádrže, Soutok" 12</t>
  </si>
  <si>
    <t>"C.3.7, D.2.7, dočasný sjezd do nádrže, Svratka" 9</t>
  </si>
  <si>
    <t>"C.3.8, D.2.8, dočasný sjezd do nádrže, Strachotín" 1</t>
  </si>
  <si>
    <t>"C.3.9, D.2.9, dočasný sjezd do nádrže, Popický potok" 8</t>
  </si>
  <si>
    <t>"C.3.10, D.2.10, dočasný sjezd do nádrže, Štinkavka" 6</t>
  </si>
  <si>
    <t>"C.3.11, D.2.11, dočasný sjezd do nádrže, Milovice" 5</t>
  </si>
  <si>
    <t>"C.3.12, D.2.12, dočasný sjezd do nádrže, Dolní Věstonice" 14</t>
  </si>
  <si>
    <t>39</t>
  </si>
  <si>
    <t>182201101</t>
  </si>
  <si>
    <t>Svahování násypů</t>
  </si>
  <si>
    <t>-161783054</t>
  </si>
  <si>
    <t>"C.3.1, D.2.1, dočasný sjezd, zpětné dosypání, Ivaň" 8</t>
  </si>
  <si>
    <t>"C.3.2, D.2.2, dočasný sjezd, zpětné dosypání, Pasohlávky" 3</t>
  </si>
  <si>
    <t>"C.3.3, D.2.3, dočasný sjezd, zpětné dosypání, Drnholec" 5</t>
  </si>
  <si>
    <t>"C.3.4, D.2.4, dočasný sjezd, zpětné dosypání, Novosedly" 10</t>
  </si>
  <si>
    <t>"C.3.5, D.2.5, dočasný sjezd, zpětné dosypání, Jihlava" 5</t>
  </si>
  <si>
    <t>"C.3.6, D.2.6, dočasný sjezd, zpětné dosypání, Soutok" 12</t>
  </si>
  <si>
    <t>"C.3.7, D.2.7, dočasný sjezd, zpětné dosypání, Svratka" 9</t>
  </si>
  <si>
    <t>"C.3.8, D.2.8, dočasný sjezd, zpětné dosypání, Strachotín" 1</t>
  </si>
  <si>
    <t>"C.3.9, D.2.9, dočasný sjezd, zpětné dosypání, Popický potok" 8</t>
  </si>
  <si>
    <t>"C.3.10, D.2.10, dočasný sjezd, zpětné dosypání, Štinkavka" 6</t>
  </si>
  <si>
    <t>"C.3.11, D.2.11, dočasný sjezd, zpětné dosypání, Milovice" 5</t>
  </si>
  <si>
    <t>"C.3.12, D.2.12, dočasný sjezd, zpětné dosypání, Dolní Věstonice" 14</t>
  </si>
  <si>
    <t>Zakládání</t>
  </si>
  <si>
    <t>40</t>
  </si>
  <si>
    <t>200R1</t>
  </si>
  <si>
    <t>Zřízení laťových plůtků v korytě kanálu při vyústění do nádrže, dodávka vč montáže</t>
  </si>
  <si>
    <t>-1337790496</t>
  </si>
  <si>
    <t>Poznámka k položce:_x000d_
specifikace viz př. D.2.14, celkem 24ks_x000d_
- výkop a zpětný zásyp (původní zeminou) zářezu, celkem cca 5m3_x000d_
- zarážení dřevěných pilot - polokůly 60mm, dl. cca 1m, 110ks_x000d_
- plůtek z neupravených latí 100x10mm, celkem cca 52m2</t>
  </si>
  <si>
    <t>Vodorovné konstrukce</t>
  </si>
  <si>
    <t>41</t>
  </si>
  <si>
    <t>464531111</t>
  </si>
  <si>
    <t>Pohoz z hrubého drceného kamenivo zrno 32 až 63 mm z terénu</t>
  </si>
  <si>
    <t>639439575</t>
  </si>
  <si>
    <t>"opravy poškozeného opevnění dna a břehů nádrže, uvažováno 5% z plochy opevnění" 25*25*12*0,05</t>
  </si>
  <si>
    <t>42</t>
  </si>
  <si>
    <t>464541111</t>
  </si>
  <si>
    <t>Pohoz ze štěrkodrti zrno do 63 mm z terénu</t>
  </si>
  <si>
    <t>-2137083638</t>
  </si>
  <si>
    <t>"opravy nátrží průsakových kanálů, uvažováno 2% z plochy" 12*2*10*2*0,02</t>
  </si>
  <si>
    <t>Trubní vedení</t>
  </si>
  <si>
    <t>43</t>
  </si>
  <si>
    <t>871360410</t>
  </si>
  <si>
    <t>Montáž kanalizačního potrubí korugovaného SN 10 z polypropylenu DN 250</t>
  </si>
  <si>
    <t>m</t>
  </si>
  <si>
    <t>-806482881</t>
  </si>
  <si>
    <t>"D.2.13, potrubí hrázky" 2*8,1*1,2</t>
  </si>
  <si>
    <t>44</t>
  </si>
  <si>
    <t>28617045</t>
  </si>
  <si>
    <t>trubka kanalizační PP korugovaná DN 250x6000 mm SN 10</t>
  </si>
  <si>
    <t>330996501</t>
  </si>
  <si>
    <t>998</t>
  </si>
  <si>
    <t>Přesun hmot</t>
  </si>
  <si>
    <t>45</t>
  </si>
  <si>
    <t>998331011</t>
  </si>
  <si>
    <t>Přesun hmot pro nádrže</t>
  </si>
  <si>
    <t>t</t>
  </si>
  <si>
    <t>-1725554459</t>
  </si>
  <si>
    <t>2725_02 -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</si>
  <si>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</si>
  <si>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</si>
  <si>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</si>
  <si>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</si>
  <si>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</si>
  <si>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</si>
  <si>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</si>
  <si>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R01</t>
  </si>
  <si>
    <t>Projednání a zřízení příjezdů na staveniště, údržba dotčených komunikací a veřejných ploch</t>
  </si>
  <si>
    <t>1024</t>
  </si>
  <si>
    <t>-970972859</t>
  </si>
  <si>
    <t>Poznámka k položce:_x000d_
včetně uvedení všech povrchů do původního stavu a jejich protokolární předání</t>
  </si>
  <si>
    <t>R02</t>
  </si>
  <si>
    <t>Dopravní značení dle požadavku správce komunikace a příp. DI, včetně projednání s dotčenými orgány</t>
  </si>
  <si>
    <t>-1225491650</t>
  </si>
  <si>
    <t>Poznámka k položce:_x000d_
včetně pronájmu značení po celou dobu stavby</t>
  </si>
  <si>
    <t>012103000</t>
  </si>
  <si>
    <t>Geodetické práce před výstavbou</t>
  </si>
  <si>
    <t>-1095069408</t>
  </si>
  <si>
    <t>Poznámka k položce:_x000d_
Zajištění všech nezbytných opatření, jimiž bude předejito porušení jakékoliv inženýrské sítě během výstavby, aktualizaci vyjádření k existenci sítí, jejich vytýčení, označení a ochrana stávajících inženýrských sítí a zařízení v obvodu staveniště a vytýčení stavby před zahájením prací z pevných bodů předaných odpovědným geodetem objednatele</t>
  </si>
  <si>
    <t>012203000</t>
  </si>
  <si>
    <t>Geodetické práce při provádění stavby</t>
  </si>
  <si>
    <t>-2088275725</t>
  </si>
  <si>
    <t>013254000</t>
  </si>
  <si>
    <t>Dokumentace skutečného provedení stavby</t>
  </si>
  <si>
    <t>1386262558</t>
  </si>
  <si>
    <t>Poznámka k položce:_x000d_
Zákresy veškerých změn oproti schválené projektové dokumentaci a to ve všech přílohách této projektové dokumentace, v tištěné i digitální verzi - CD nebo DVD ve formátu *.pdf a CD nebo DVD se zdrojovými daty</t>
  </si>
  <si>
    <t>R03</t>
  </si>
  <si>
    <t>Zpracování a předání geodetického zaměření skutečného provedení stavby</t>
  </si>
  <si>
    <t>1843156553</t>
  </si>
  <si>
    <t>Poznámka k položce:_x000d_
bude provedeno odborně způsobilou osobou, bude obsahovat polohopisné a výškopisné zaměření stavby a jednotlivých objektů s návazností na katastr nemovitostí a projektovou dokumentaci</t>
  </si>
  <si>
    <t>R04</t>
  </si>
  <si>
    <t>Fotodokumentace postupu prací při provádění díla</t>
  </si>
  <si>
    <t>-9751409</t>
  </si>
  <si>
    <t>Poznámka k položce:_x000d_
včetně popisu prováděných prací, lokalizace, uvedení data a času. Fotodokumentace bude uložena ke každé fakturaci na CD(DVD) nosiči v rozlišení a kvalitě pro tisk</t>
  </si>
  <si>
    <t>R05</t>
  </si>
  <si>
    <t>Zavedení opatření zamezující úniku ropných látek do půdy a vody po celou dobu provádění stavby</t>
  </si>
  <si>
    <t>1937439875</t>
  </si>
  <si>
    <t>R06</t>
  </si>
  <si>
    <t>Nájemné za dočasné využití pozemků vč uvedení povrchů do původního stavu</t>
  </si>
  <si>
    <t>-2008495615</t>
  </si>
  <si>
    <t xml:space="preserve">Poznámka k položce:_x000d_
Parcela 541/4 a 552/4, cca 70x2,5 m = 175 m2_x000d_
Parcela 1790/1,  cca 410x2,5 = 1025 m2_x000d_
Parcela 3038, cca 260x2,5 = 650 m2_x000d_
Parcela 3192/23, cca 5x2,5 = 12,5 m2_x000d_
Parcela 552/11, ve správě Úřadu pro zastupování státu ve věcech majetkových_x000d_
a příp. další pozemky dle potřeb dodavatele</t>
  </si>
  <si>
    <t>VRN3</t>
  </si>
  <si>
    <t>Zařízení staveniště</t>
  </si>
  <si>
    <t>030001000</t>
  </si>
  <si>
    <t>351641601</t>
  </si>
  <si>
    <t>034002000</t>
  </si>
  <si>
    <t>Zabezpečení staveniště</t>
  </si>
  <si>
    <t>-1341479582</t>
  </si>
  <si>
    <t>039002000</t>
  </si>
  <si>
    <t>Zrušení zařízení staveniště</t>
  </si>
  <si>
    <t>1981350108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</si>
</sst>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32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34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39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40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41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42</v>
      </c>
      <c r="E29" s="42"/>
      <c r="F29" s="28" t="s">
        <v>43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44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45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46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47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2725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VDNM, retenční nádrže OČS - odtěžení nánosů - projektová dokumentace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VD Nové Mlýny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29. 10. 2018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Povodí Moravy, s.p.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64" t="str">
        <f>IF(E17="","",E17)</f>
        <v>VODNÍ DÍLA - TBD a.s.</v>
      </c>
      <c r="AN49" s="35"/>
      <c r="AO49" s="35"/>
      <c r="AP49" s="35"/>
      <c r="AQ49" s="35"/>
      <c r="AR49" s="39"/>
      <c r="AS49" s="65" t="s">
        <v>52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35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53</v>
      </c>
      <c r="D52" s="78"/>
      <c r="E52" s="78"/>
      <c r="F52" s="78"/>
      <c r="G52" s="78"/>
      <c r="H52" s="79"/>
      <c r="I52" s="80" t="s">
        <v>54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55</v>
      </c>
      <c r="AH52" s="78"/>
      <c r="AI52" s="78"/>
      <c r="AJ52" s="78"/>
      <c r="AK52" s="78"/>
      <c r="AL52" s="78"/>
      <c r="AM52" s="78"/>
      <c r="AN52" s="80" t="s">
        <v>56</v>
      </c>
      <c r="AO52" s="78"/>
      <c r="AP52" s="82"/>
      <c r="AQ52" s="83" t="s">
        <v>57</v>
      </c>
      <c r="AR52" s="39"/>
      <c r="AS52" s="84" t="s">
        <v>58</v>
      </c>
      <c r="AT52" s="85" t="s">
        <v>59</v>
      </c>
      <c r="AU52" s="85" t="s">
        <v>60</v>
      </c>
      <c r="AV52" s="85" t="s">
        <v>61</v>
      </c>
      <c r="AW52" s="85" t="s">
        <v>62</v>
      </c>
      <c r="AX52" s="85" t="s">
        <v>63</v>
      </c>
      <c r="AY52" s="85" t="s">
        <v>64</v>
      </c>
      <c r="AZ52" s="85" t="s">
        <v>65</v>
      </c>
      <c r="BA52" s="85" t="s">
        <v>66</v>
      </c>
      <c r="BB52" s="85" t="s">
        <v>67</v>
      </c>
      <c r="BC52" s="85" t="s">
        <v>68</v>
      </c>
      <c r="BD52" s="86" t="s">
        <v>69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70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ROUND(SUM(AG55:AG56),2)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ROUND(SUM(AS55:AS56),2)</f>
        <v>0</v>
      </c>
      <c r="AT54" s="98">
        <f>ROUND(SUM(AV54:AW54),2)</f>
        <v>0</v>
      </c>
      <c r="AU54" s="99">
        <f>ROUND(SUM(AU55:AU56),5)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ROUND(SUM(AZ55:AZ56),2)</f>
        <v>0</v>
      </c>
      <c r="BA54" s="98">
        <f>ROUND(SUM(BA55:BA56),2)</f>
        <v>0</v>
      </c>
      <c r="BB54" s="98">
        <f>ROUND(SUM(BB55:BB56),2)</f>
        <v>0</v>
      </c>
      <c r="BC54" s="98">
        <f>ROUND(SUM(BC55:BC56),2)</f>
        <v>0</v>
      </c>
      <c r="BD54" s="100">
        <f>ROUND(SUM(BD55:BD56),2)</f>
        <v>0</v>
      </c>
      <c r="BS54" s="101" t="s">
        <v>71</v>
      </c>
      <c r="BT54" s="101" t="s">
        <v>72</v>
      </c>
      <c r="BU54" s="102" t="s">
        <v>73</v>
      </c>
      <c r="BV54" s="101" t="s">
        <v>74</v>
      </c>
      <c r="BW54" s="101" t="s">
        <v>5</v>
      </c>
      <c r="BX54" s="101" t="s">
        <v>75</v>
      </c>
      <c r="CL54" s="101" t="s">
        <v>1</v>
      </c>
    </row>
    <row r="55" s="5" customFormat="1" ht="16.5" customHeight="1">
      <c r="A55" s="103" t="s">
        <v>76</v>
      </c>
      <c r="B55" s="104"/>
      <c r="C55" s="105"/>
      <c r="D55" s="106" t="s">
        <v>77</v>
      </c>
      <c r="E55" s="106"/>
      <c r="F55" s="106"/>
      <c r="G55" s="106"/>
      <c r="H55" s="106"/>
      <c r="I55" s="107"/>
      <c r="J55" s="106" t="s">
        <v>78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'2725_01 - Odtěžení nánosů 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79</v>
      </c>
      <c r="AR55" s="110"/>
      <c r="AS55" s="111">
        <v>0</v>
      </c>
      <c r="AT55" s="112">
        <f>ROUND(SUM(AV55:AW55),2)</f>
        <v>0</v>
      </c>
      <c r="AU55" s="113">
        <f>'2725_01 - Odtěžení nánosů '!P85</f>
        <v>0</v>
      </c>
      <c r="AV55" s="112">
        <f>'2725_01 - Odtěžení nánosů '!J33</f>
        <v>0</v>
      </c>
      <c r="AW55" s="112">
        <f>'2725_01 - Odtěžení nánosů '!J34</f>
        <v>0</v>
      </c>
      <c r="AX55" s="112">
        <f>'2725_01 - Odtěžení nánosů '!J35</f>
        <v>0</v>
      </c>
      <c r="AY55" s="112">
        <f>'2725_01 - Odtěžení nánosů '!J36</f>
        <v>0</v>
      </c>
      <c r="AZ55" s="112">
        <f>'2725_01 - Odtěžení nánosů '!F33</f>
        <v>0</v>
      </c>
      <c r="BA55" s="112">
        <f>'2725_01 - Odtěžení nánosů '!F34</f>
        <v>0</v>
      </c>
      <c r="BB55" s="112">
        <f>'2725_01 - Odtěžení nánosů '!F35</f>
        <v>0</v>
      </c>
      <c r="BC55" s="112">
        <f>'2725_01 - Odtěžení nánosů '!F36</f>
        <v>0</v>
      </c>
      <c r="BD55" s="114">
        <f>'2725_01 - Odtěžení nánosů '!F37</f>
        <v>0</v>
      </c>
      <c r="BT55" s="115" t="s">
        <v>80</v>
      </c>
      <c r="BV55" s="115" t="s">
        <v>74</v>
      </c>
      <c r="BW55" s="115" t="s">
        <v>81</v>
      </c>
      <c r="BX55" s="115" t="s">
        <v>5</v>
      </c>
      <c r="CL55" s="115" t="s">
        <v>1</v>
      </c>
      <c r="CM55" s="115" t="s">
        <v>82</v>
      </c>
    </row>
    <row r="56" s="5" customFormat="1" ht="16.5" customHeight="1">
      <c r="A56" s="103" t="s">
        <v>76</v>
      </c>
      <c r="B56" s="104"/>
      <c r="C56" s="105"/>
      <c r="D56" s="106" t="s">
        <v>83</v>
      </c>
      <c r="E56" s="106"/>
      <c r="F56" s="106"/>
      <c r="G56" s="106"/>
      <c r="H56" s="106"/>
      <c r="I56" s="107"/>
      <c r="J56" s="106" t="s">
        <v>84</v>
      </c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8">
        <f>'2725_02 - Ostatní náklady'!J30</f>
        <v>0</v>
      </c>
      <c r="AH56" s="107"/>
      <c r="AI56" s="107"/>
      <c r="AJ56" s="107"/>
      <c r="AK56" s="107"/>
      <c r="AL56" s="107"/>
      <c r="AM56" s="107"/>
      <c r="AN56" s="108">
        <f>SUM(AG56,AT56)</f>
        <v>0</v>
      </c>
      <c r="AO56" s="107"/>
      <c r="AP56" s="107"/>
      <c r="AQ56" s="109" t="s">
        <v>79</v>
      </c>
      <c r="AR56" s="110"/>
      <c r="AS56" s="116">
        <v>0</v>
      </c>
      <c r="AT56" s="117">
        <f>ROUND(SUM(AV56:AW56),2)</f>
        <v>0</v>
      </c>
      <c r="AU56" s="118">
        <f>'2725_02 - Ostatní náklady'!P82</f>
        <v>0</v>
      </c>
      <c r="AV56" s="117">
        <f>'2725_02 - Ostatní náklady'!J33</f>
        <v>0</v>
      </c>
      <c r="AW56" s="117">
        <f>'2725_02 - Ostatní náklady'!J34</f>
        <v>0</v>
      </c>
      <c r="AX56" s="117">
        <f>'2725_02 - Ostatní náklady'!J35</f>
        <v>0</v>
      </c>
      <c r="AY56" s="117">
        <f>'2725_02 - Ostatní náklady'!J36</f>
        <v>0</v>
      </c>
      <c r="AZ56" s="117">
        <f>'2725_02 - Ostatní náklady'!F33</f>
        <v>0</v>
      </c>
      <c r="BA56" s="117">
        <f>'2725_02 - Ostatní náklady'!F34</f>
        <v>0</v>
      </c>
      <c r="BB56" s="117">
        <f>'2725_02 - Ostatní náklady'!F35</f>
        <v>0</v>
      </c>
      <c r="BC56" s="117">
        <f>'2725_02 - Ostatní náklady'!F36</f>
        <v>0</v>
      </c>
      <c r="BD56" s="119">
        <f>'2725_02 - Ostatní náklady'!F37</f>
        <v>0</v>
      </c>
      <c r="BT56" s="115" t="s">
        <v>80</v>
      </c>
      <c r="BV56" s="115" t="s">
        <v>74</v>
      </c>
      <c r="BW56" s="115" t="s">
        <v>85</v>
      </c>
      <c r="BX56" s="115" t="s">
        <v>5</v>
      </c>
      <c r="CL56" s="115" t="s">
        <v>1</v>
      </c>
      <c r="CM56" s="115" t="s">
        <v>82</v>
      </c>
    </row>
    <row r="57" s="1" customFormat="1" ht="30" customHeight="1"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9"/>
    </row>
    <row r="58" s="1" customFormat="1" ht="6.96" customHeight="1"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39"/>
    </row>
  </sheetData>
  <sheetProtection sheet="1" formatColumns="0" formatRows="0" objects="1" scenarios="1" spinCount="100000" saltValue="xahWHj6q9YP6plnXvsfV//9qmjDFRLI5ktpa5NReJuTNfYQqaVnRoaR3HR+H7WPrNzK8hd10+hIIHBrotoWSkg==" hashValue="BkW+TivfNh2UH/ezVy61ewAwL3Anc+dwATHtgu0GpfEAtceE9z5IQrTyEvfHuAKhY3r8eVpoYpijYiz+kdLASA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2725_01 - Odtěžení nánosů '!C2" display="/"/>
    <hyperlink ref="A56" location="'2725_02 - Ostatn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81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82</v>
      </c>
    </row>
    <row r="4" ht="24.96" customHeight="1">
      <c r="B4" s="16"/>
      <c r="D4" s="124" t="s">
        <v>86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stavby'!K6</f>
        <v>VDNM, retenční nádrže OČS - odtěžení nánosů - projektová dokumentace</v>
      </c>
      <c r="F7" s="125"/>
      <c r="G7" s="125"/>
      <c r="H7" s="125"/>
      <c r="L7" s="16"/>
    </row>
    <row r="8" s="1" customFormat="1" ht="12" customHeight="1">
      <c r="B8" s="39"/>
      <c r="D8" s="125" t="s">
        <v>87</v>
      </c>
      <c r="I8" s="127"/>
      <c r="L8" s="39"/>
    </row>
    <row r="9" s="1" customFormat="1" ht="36.96" customHeight="1">
      <c r="B9" s="39"/>
      <c r="E9" s="128" t="s">
        <v>88</v>
      </c>
      <c r="F9" s="1"/>
      <c r="G9" s="1"/>
      <c r="H9" s="1"/>
      <c r="I9" s="127"/>
      <c r="L9" s="39"/>
    </row>
    <row r="10" s="1" customFormat="1">
      <c r="B10" s="39"/>
      <c r="I10" s="127"/>
      <c r="L10" s="39"/>
    </row>
    <row r="11" s="1" customFormat="1" ht="12" customHeight="1">
      <c r="B11" s="39"/>
      <c r="D11" s="125" t="s">
        <v>18</v>
      </c>
      <c r="F11" s="13" t="s">
        <v>1</v>
      </c>
      <c r="I11" s="129" t="s">
        <v>19</v>
      </c>
      <c r="J11" s="13" t="s">
        <v>1</v>
      </c>
      <c r="L11" s="39"/>
    </row>
    <row r="12" s="1" customFormat="1" ht="12" customHeight="1">
      <c r="B12" s="39"/>
      <c r="D12" s="125" t="s">
        <v>20</v>
      </c>
      <c r="F12" s="13" t="s">
        <v>21</v>
      </c>
      <c r="I12" s="129" t="s">
        <v>22</v>
      </c>
      <c r="J12" s="130" t="str">
        <f>'Rekapitulace stavby'!AN8</f>
        <v>29. 10. 2018</v>
      </c>
      <c r="L12" s="39"/>
    </row>
    <row r="13" s="1" customFormat="1" ht="10.8" customHeight="1">
      <c r="B13" s="39"/>
      <c r="I13" s="127"/>
      <c r="L13" s="39"/>
    </row>
    <row r="14" s="1" customFormat="1" ht="12" customHeight="1">
      <c r="B14" s="39"/>
      <c r="D14" s="125" t="s">
        <v>24</v>
      </c>
      <c r="I14" s="129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9" t="s">
        <v>28</v>
      </c>
      <c r="J15" s="13" t="s">
        <v>1</v>
      </c>
      <c r="L15" s="39"/>
    </row>
    <row r="16" s="1" customFormat="1" ht="6.96" customHeight="1">
      <c r="B16" s="39"/>
      <c r="I16" s="127"/>
      <c r="L16" s="39"/>
    </row>
    <row r="17" s="1" customFormat="1" ht="12" customHeight="1">
      <c r="B17" s="39"/>
      <c r="D17" s="125" t="s">
        <v>29</v>
      </c>
      <c r="I17" s="129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9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7"/>
      <c r="L19" s="39"/>
    </row>
    <row r="20" s="1" customFormat="1" ht="12" customHeight="1">
      <c r="B20" s="39"/>
      <c r="D20" s="125" t="s">
        <v>31</v>
      </c>
      <c r="I20" s="129" t="s">
        <v>25</v>
      </c>
      <c r="J20" s="13" t="s">
        <v>32</v>
      </c>
      <c r="L20" s="39"/>
    </row>
    <row r="21" s="1" customFormat="1" ht="18" customHeight="1">
      <c r="B21" s="39"/>
      <c r="E21" s="13" t="s">
        <v>33</v>
      </c>
      <c r="I21" s="129" t="s">
        <v>28</v>
      </c>
      <c r="J21" s="13" t="s">
        <v>1</v>
      </c>
      <c r="L21" s="39"/>
    </row>
    <row r="22" s="1" customFormat="1" ht="6.96" customHeight="1">
      <c r="B22" s="39"/>
      <c r="I22" s="127"/>
      <c r="L22" s="39"/>
    </row>
    <row r="23" s="1" customFormat="1" ht="12" customHeight="1">
      <c r="B23" s="39"/>
      <c r="D23" s="125" t="s">
        <v>35</v>
      </c>
      <c r="I23" s="129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9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7"/>
      <c r="L25" s="39"/>
    </row>
    <row r="26" s="1" customFormat="1" ht="12" customHeight="1">
      <c r="B26" s="39"/>
      <c r="D26" s="125" t="s">
        <v>37</v>
      </c>
      <c r="I26" s="127"/>
      <c r="L26" s="39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39"/>
      <c r="I28" s="127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4"/>
      <c r="J29" s="67"/>
      <c r="K29" s="67"/>
      <c r="L29" s="39"/>
    </row>
    <row r="30" s="1" customFormat="1" ht="25.44" customHeight="1">
      <c r="B30" s="39"/>
      <c r="D30" s="135" t="s">
        <v>38</v>
      </c>
      <c r="I30" s="127"/>
      <c r="J30" s="136">
        <f>ROUND(J85,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4"/>
      <c r="J31" s="67"/>
      <c r="K31" s="67"/>
      <c r="L31" s="39"/>
    </row>
    <row r="32" s="1" customFormat="1" ht="14.4" customHeight="1">
      <c r="B32" s="39"/>
      <c r="F32" s="137" t="s">
        <v>40</v>
      </c>
      <c r="I32" s="138" t="s">
        <v>39</v>
      </c>
      <c r="J32" s="137" t="s">
        <v>41</v>
      </c>
      <c r="L32" s="39"/>
    </row>
    <row r="33" s="1" customFormat="1" ht="14.4" customHeight="1">
      <c r="B33" s="39"/>
      <c r="D33" s="125" t="s">
        <v>42</v>
      </c>
      <c r="E33" s="125" t="s">
        <v>43</v>
      </c>
      <c r="F33" s="139">
        <f>ROUND((SUM(BE85:BE274)),  2)</f>
        <v>0</v>
      </c>
      <c r="I33" s="140">
        <v>0.20999999999999999</v>
      </c>
      <c r="J33" s="139">
        <f>ROUND(((SUM(BE85:BE274))*I33),  2)</f>
        <v>0</v>
      </c>
      <c r="L33" s="39"/>
    </row>
    <row r="34" s="1" customFormat="1" ht="14.4" customHeight="1">
      <c r="B34" s="39"/>
      <c r="E34" s="125" t="s">
        <v>44</v>
      </c>
      <c r="F34" s="139">
        <f>ROUND((SUM(BF85:BF274)),  2)</f>
        <v>0</v>
      </c>
      <c r="I34" s="140">
        <v>0.14999999999999999</v>
      </c>
      <c r="J34" s="139">
        <f>ROUND(((SUM(BF85:BF274))*I34),  2)</f>
        <v>0</v>
      </c>
      <c r="L34" s="39"/>
    </row>
    <row r="35" hidden="1" s="1" customFormat="1" ht="14.4" customHeight="1">
      <c r="B35" s="39"/>
      <c r="E35" s="125" t="s">
        <v>45</v>
      </c>
      <c r="F35" s="139">
        <f>ROUND((SUM(BG85:BG274)),  2)</f>
        <v>0</v>
      </c>
      <c r="I35" s="140">
        <v>0.20999999999999999</v>
      </c>
      <c r="J35" s="139">
        <f>0</f>
        <v>0</v>
      </c>
      <c r="L35" s="39"/>
    </row>
    <row r="36" hidden="1" s="1" customFormat="1" ht="14.4" customHeight="1">
      <c r="B36" s="39"/>
      <c r="E36" s="125" t="s">
        <v>46</v>
      </c>
      <c r="F36" s="139">
        <f>ROUND((SUM(BH85:BH274)),  2)</f>
        <v>0</v>
      </c>
      <c r="I36" s="140">
        <v>0.14999999999999999</v>
      </c>
      <c r="J36" s="139">
        <f>0</f>
        <v>0</v>
      </c>
      <c r="L36" s="39"/>
    </row>
    <row r="37" hidden="1" s="1" customFormat="1" ht="14.4" customHeight="1">
      <c r="B37" s="39"/>
      <c r="E37" s="125" t="s">
        <v>47</v>
      </c>
      <c r="F37" s="139">
        <f>ROUND((SUM(BI85:BI274)),  2)</f>
        <v>0</v>
      </c>
      <c r="I37" s="140">
        <v>0</v>
      </c>
      <c r="J37" s="139">
        <f>0</f>
        <v>0</v>
      </c>
      <c r="L37" s="39"/>
    </row>
    <row r="38" s="1" customFormat="1" ht="6.96" customHeight="1">
      <c r="B38" s="39"/>
      <c r="I38" s="127"/>
      <c r="L38" s="39"/>
    </row>
    <row r="39" s="1" customFormat="1" ht="25.44" customHeight="1">
      <c r="B39" s="39"/>
      <c r="C39" s="141"/>
      <c r="D39" s="142" t="s">
        <v>48</v>
      </c>
      <c r="E39" s="143"/>
      <c r="F39" s="143"/>
      <c r="G39" s="144" t="s">
        <v>49</v>
      </c>
      <c r="H39" s="145" t="s">
        <v>50</v>
      </c>
      <c r="I39" s="146"/>
      <c r="J39" s="147">
        <f>SUM(J30:J37)</f>
        <v>0</v>
      </c>
      <c r="K39" s="148"/>
      <c r="L39" s="39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39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39"/>
    </row>
    <row r="45" s="1" customFormat="1" ht="24.96" customHeight="1">
      <c r="B45" s="34"/>
      <c r="C45" s="19" t="s">
        <v>89</v>
      </c>
      <c r="D45" s="35"/>
      <c r="E45" s="35"/>
      <c r="F45" s="35"/>
      <c r="G45" s="35"/>
      <c r="H45" s="35"/>
      <c r="I45" s="127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7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7"/>
      <c r="J47" s="35"/>
      <c r="K47" s="35"/>
      <c r="L47" s="39"/>
    </row>
    <row r="48" s="1" customFormat="1" ht="16.5" customHeight="1">
      <c r="B48" s="34"/>
      <c r="C48" s="35"/>
      <c r="D48" s="35"/>
      <c r="E48" s="155" t="str">
        <f>E7</f>
        <v>VDNM, retenční nádrže OČS - odtěžení nánosů - projektová dokumentace</v>
      </c>
      <c r="F48" s="28"/>
      <c r="G48" s="28"/>
      <c r="H48" s="28"/>
      <c r="I48" s="127"/>
      <c r="J48" s="35"/>
      <c r="K48" s="35"/>
      <c r="L48" s="39"/>
    </row>
    <row r="49" s="1" customFormat="1" ht="12" customHeight="1">
      <c r="B49" s="34"/>
      <c r="C49" s="28" t="s">
        <v>87</v>
      </c>
      <c r="D49" s="35"/>
      <c r="E49" s="35"/>
      <c r="F49" s="35"/>
      <c r="G49" s="35"/>
      <c r="H49" s="35"/>
      <c r="I49" s="127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 xml:space="preserve">2725_01 - Odtěžení nánosů </v>
      </c>
      <c r="F50" s="35"/>
      <c r="G50" s="35"/>
      <c r="H50" s="35"/>
      <c r="I50" s="127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7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VD Nové Mlýny</v>
      </c>
      <c r="G52" s="35"/>
      <c r="H52" s="35"/>
      <c r="I52" s="129" t="s">
        <v>22</v>
      </c>
      <c r="J52" s="63" t="str">
        <f>IF(J12="","",J12)</f>
        <v>29. 10. 2018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7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Povodí Moravy, s.p.</v>
      </c>
      <c r="G54" s="35"/>
      <c r="H54" s="35"/>
      <c r="I54" s="129" t="s">
        <v>31</v>
      </c>
      <c r="J54" s="32" t="str">
        <f>E21</f>
        <v>VODNÍ DÍLA - TBD a.s.</v>
      </c>
      <c r="K54" s="35"/>
      <c r="L54" s="39"/>
    </row>
    <row r="55" s="1" customFormat="1" ht="13.65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9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7"/>
      <c r="J56" s="35"/>
      <c r="K56" s="35"/>
      <c r="L56" s="39"/>
    </row>
    <row r="57" s="1" customFormat="1" ht="29.28" customHeight="1">
      <c r="B57" s="34"/>
      <c r="C57" s="156" t="s">
        <v>90</v>
      </c>
      <c r="D57" s="157"/>
      <c r="E57" s="157"/>
      <c r="F57" s="157"/>
      <c r="G57" s="157"/>
      <c r="H57" s="157"/>
      <c r="I57" s="158"/>
      <c r="J57" s="159" t="s">
        <v>91</v>
      </c>
      <c r="K57" s="157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7"/>
      <c r="J58" s="35"/>
      <c r="K58" s="35"/>
      <c r="L58" s="39"/>
    </row>
    <row r="59" s="1" customFormat="1" ht="22.8" customHeight="1">
      <c r="B59" s="34"/>
      <c r="C59" s="160" t="s">
        <v>92</v>
      </c>
      <c r="D59" s="35"/>
      <c r="E59" s="35"/>
      <c r="F59" s="35"/>
      <c r="G59" s="35"/>
      <c r="H59" s="35"/>
      <c r="I59" s="127"/>
      <c r="J59" s="94">
        <f>J85</f>
        <v>0</v>
      </c>
      <c r="K59" s="35"/>
      <c r="L59" s="39"/>
      <c r="AU59" s="13" t="s">
        <v>93</v>
      </c>
    </row>
    <row r="60" s="7" customFormat="1" ht="24.96" customHeight="1">
      <c r="B60" s="161"/>
      <c r="C60" s="162"/>
      <c r="D60" s="163" t="s">
        <v>94</v>
      </c>
      <c r="E60" s="164"/>
      <c r="F60" s="164"/>
      <c r="G60" s="164"/>
      <c r="H60" s="164"/>
      <c r="I60" s="165"/>
      <c r="J60" s="166">
        <f>J86</f>
        <v>0</v>
      </c>
      <c r="K60" s="162"/>
      <c r="L60" s="167"/>
    </row>
    <row r="61" s="8" customFormat="1" ht="19.92" customHeight="1">
      <c r="B61" s="168"/>
      <c r="C61" s="169"/>
      <c r="D61" s="170" t="s">
        <v>95</v>
      </c>
      <c r="E61" s="171"/>
      <c r="F61" s="171"/>
      <c r="G61" s="171"/>
      <c r="H61" s="171"/>
      <c r="I61" s="172"/>
      <c r="J61" s="173">
        <f>J87</f>
        <v>0</v>
      </c>
      <c r="K61" s="169"/>
      <c r="L61" s="174"/>
    </row>
    <row r="62" s="8" customFormat="1" ht="19.92" customHeight="1">
      <c r="B62" s="168"/>
      <c r="C62" s="169"/>
      <c r="D62" s="170" t="s">
        <v>96</v>
      </c>
      <c r="E62" s="171"/>
      <c r="F62" s="171"/>
      <c r="G62" s="171"/>
      <c r="H62" s="171"/>
      <c r="I62" s="172"/>
      <c r="J62" s="173">
        <f>J261</f>
        <v>0</v>
      </c>
      <c r="K62" s="169"/>
      <c r="L62" s="174"/>
    </row>
    <row r="63" s="8" customFormat="1" ht="19.92" customHeight="1">
      <c r="B63" s="168"/>
      <c r="C63" s="169"/>
      <c r="D63" s="170" t="s">
        <v>97</v>
      </c>
      <c r="E63" s="171"/>
      <c r="F63" s="171"/>
      <c r="G63" s="171"/>
      <c r="H63" s="171"/>
      <c r="I63" s="172"/>
      <c r="J63" s="173">
        <f>J264</f>
        <v>0</v>
      </c>
      <c r="K63" s="169"/>
      <c r="L63" s="174"/>
    </row>
    <row r="64" s="8" customFormat="1" ht="19.92" customHeight="1">
      <c r="B64" s="168"/>
      <c r="C64" s="169"/>
      <c r="D64" s="170" t="s">
        <v>98</v>
      </c>
      <c r="E64" s="171"/>
      <c r="F64" s="171"/>
      <c r="G64" s="171"/>
      <c r="H64" s="171"/>
      <c r="I64" s="172"/>
      <c r="J64" s="173">
        <f>J269</f>
        <v>0</v>
      </c>
      <c r="K64" s="169"/>
      <c r="L64" s="174"/>
    </row>
    <row r="65" s="8" customFormat="1" ht="19.92" customHeight="1">
      <c r="B65" s="168"/>
      <c r="C65" s="169"/>
      <c r="D65" s="170" t="s">
        <v>99</v>
      </c>
      <c r="E65" s="171"/>
      <c r="F65" s="171"/>
      <c r="G65" s="171"/>
      <c r="H65" s="171"/>
      <c r="I65" s="172"/>
      <c r="J65" s="173">
        <f>J273</f>
        <v>0</v>
      </c>
      <c r="K65" s="169"/>
      <c r="L65" s="174"/>
    </row>
    <row r="66" s="1" customFormat="1" ht="21.84" customHeight="1">
      <c r="B66" s="34"/>
      <c r="C66" s="35"/>
      <c r="D66" s="35"/>
      <c r="E66" s="35"/>
      <c r="F66" s="35"/>
      <c r="G66" s="35"/>
      <c r="H66" s="35"/>
      <c r="I66" s="127"/>
      <c r="J66" s="35"/>
      <c r="K66" s="35"/>
      <c r="L66" s="39"/>
    </row>
    <row r="67" s="1" customFormat="1" ht="6.96" customHeight="1">
      <c r="B67" s="53"/>
      <c r="C67" s="54"/>
      <c r="D67" s="54"/>
      <c r="E67" s="54"/>
      <c r="F67" s="54"/>
      <c r="G67" s="54"/>
      <c r="H67" s="54"/>
      <c r="I67" s="151"/>
      <c r="J67" s="54"/>
      <c r="K67" s="54"/>
      <c r="L67" s="39"/>
    </row>
    <row r="71" s="1" customFormat="1" ht="6.96" customHeight="1">
      <c r="B71" s="55"/>
      <c r="C71" s="56"/>
      <c r="D71" s="56"/>
      <c r="E71" s="56"/>
      <c r="F71" s="56"/>
      <c r="G71" s="56"/>
      <c r="H71" s="56"/>
      <c r="I71" s="154"/>
      <c r="J71" s="56"/>
      <c r="K71" s="56"/>
      <c r="L71" s="39"/>
    </row>
    <row r="72" s="1" customFormat="1" ht="24.96" customHeight="1">
      <c r="B72" s="34"/>
      <c r="C72" s="19" t="s">
        <v>100</v>
      </c>
      <c r="D72" s="35"/>
      <c r="E72" s="35"/>
      <c r="F72" s="35"/>
      <c r="G72" s="35"/>
      <c r="H72" s="35"/>
      <c r="I72" s="127"/>
      <c r="J72" s="35"/>
      <c r="K72" s="35"/>
      <c r="L72" s="39"/>
    </row>
    <row r="73" s="1" customFormat="1" ht="6.96" customHeight="1">
      <c r="B73" s="34"/>
      <c r="C73" s="35"/>
      <c r="D73" s="35"/>
      <c r="E73" s="35"/>
      <c r="F73" s="35"/>
      <c r="G73" s="35"/>
      <c r="H73" s="35"/>
      <c r="I73" s="127"/>
      <c r="J73" s="35"/>
      <c r="K73" s="35"/>
      <c r="L73" s="39"/>
    </row>
    <row r="74" s="1" customFormat="1" ht="12" customHeight="1">
      <c r="B74" s="34"/>
      <c r="C74" s="28" t="s">
        <v>16</v>
      </c>
      <c r="D74" s="35"/>
      <c r="E74" s="35"/>
      <c r="F74" s="35"/>
      <c r="G74" s="35"/>
      <c r="H74" s="35"/>
      <c r="I74" s="127"/>
      <c r="J74" s="35"/>
      <c r="K74" s="35"/>
      <c r="L74" s="39"/>
    </row>
    <row r="75" s="1" customFormat="1" ht="16.5" customHeight="1">
      <c r="B75" s="34"/>
      <c r="C75" s="35"/>
      <c r="D75" s="35"/>
      <c r="E75" s="155" t="str">
        <f>E7</f>
        <v>VDNM, retenční nádrže OČS - odtěžení nánosů - projektová dokumentace</v>
      </c>
      <c r="F75" s="28"/>
      <c r="G75" s="28"/>
      <c r="H75" s="28"/>
      <c r="I75" s="127"/>
      <c r="J75" s="35"/>
      <c r="K75" s="35"/>
      <c r="L75" s="39"/>
    </row>
    <row r="76" s="1" customFormat="1" ht="12" customHeight="1">
      <c r="B76" s="34"/>
      <c r="C76" s="28" t="s">
        <v>87</v>
      </c>
      <c r="D76" s="35"/>
      <c r="E76" s="35"/>
      <c r="F76" s="35"/>
      <c r="G76" s="35"/>
      <c r="H76" s="35"/>
      <c r="I76" s="127"/>
      <c r="J76" s="35"/>
      <c r="K76" s="35"/>
      <c r="L76" s="39"/>
    </row>
    <row r="77" s="1" customFormat="1" ht="16.5" customHeight="1">
      <c r="B77" s="34"/>
      <c r="C77" s="35"/>
      <c r="D77" s="35"/>
      <c r="E77" s="60" t="str">
        <f>E9</f>
        <v xml:space="preserve">2725_01 - Odtěžení nánosů </v>
      </c>
      <c r="F77" s="35"/>
      <c r="G77" s="35"/>
      <c r="H77" s="35"/>
      <c r="I77" s="127"/>
      <c r="J77" s="35"/>
      <c r="K77" s="35"/>
      <c r="L77" s="39"/>
    </row>
    <row r="78" s="1" customFormat="1" ht="6.96" customHeight="1">
      <c r="B78" s="34"/>
      <c r="C78" s="35"/>
      <c r="D78" s="35"/>
      <c r="E78" s="35"/>
      <c r="F78" s="35"/>
      <c r="G78" s="35"/>
      <c r="H78" s="35"/>
      <c r="I78" s="127"/>
      <c r="J78" s="35"/>
      <c r="K78" s="35"/>
      <c r="L78" s="39"/>
    </row>
    <row r="79" s="1" customFormat="1" ht="12" customHeight="1">
      <c r="B79" s="34"/>
      <c r="C79" s="28" t="s">
        <v>20</v>
      </c>
      <c r="D79" s="35"/>
      <c r="E79" s="35"/>
      <c r="F79" s="23" t="str">
        <f>F12</f>
        <v>VD Nové Mlýny</v>
      </c>
      <c r="G79" s="35"/>
      <c r="H79" s="35"/>
      <c r="I79" s="129" t="s">
        <v>22</v>
      </c>
      <c r="J79" s="63" t="str">
        <f>IF(J12="","",J12)</f>
        <v>29. 10. 2018</v>
      </c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27"/>
      <c r="J80" s="35"/>
      <c r="K80" s="35"/>
      <c r="L80" s="39"/>
    </row>
    <row r="81" s="1" customFormat="1" ht="13.65" customHeight="1">
      <c r="B81" s="34"/>
      <c r="C81" s="28" t="s">
        <v>24</v>
      </c>
      <c r="D81" s="35"/>
      <c r="E81" s="35"/>
      <c r="F81" s="23" t="str">
        <f>E15</f>
        <v>Povodí Moravy, s.p.</v>
      </c>
      <c r="G81" s="35"/>
      <c r="H81" s="35"/>
      <c r="I81" s="129" t="s">
        <v>31</v>
      </c>
      <c r="J81" s="32" t="str">
        <f>E21</f>
        <v>VODNÍ DÍLA - TBD a.s.</v>
      </c>
      <c r="K81" s="35"/>
      <c r="L81" s="39"/>
    </row>
    <row r="82" s="1" customFormat="1" ht="13.65" customHeight="1">
      <c r="B82" s="34"/>
      <c r="C82" s="28" t="s">
        <v>29</v>
      </c>
      <c r="D82" s="35"/>
      <c r="E82" s="35"/>
      <c r="F82" s="23" t="str">
        <f>IF(E18="","",E18)</f>
        <v>Vyplň údaj</v>
      </c>
      <c r="G82" s="35"/>
      <c r="H82" s="35"/>
      <c r="I82" s="129" t="s">
        <v>35</v>
      </c>
      <c r="J82" s="32" t="str">
        <f>E24</f>
        <v xml:space="preserve"> </v>
      </c>
      <c r="K82" s="35"/>
      <c r="L82" s="39"/>
    </row>
    <row r="83" s="1" customFormat="1" ht="10.32" customHeight="1">
      <c r="B83" s="34"/>
      <c r="C83" s="35"/>
      <c r="D83" s="35"/>
      <c r="E83" s="35"/>
      <c r="F83" s="35"/>
      <c r="G83" s="35"/>
      <c r="H83" s="35"/>
      <c r="I83" s="127"/>
      <c r="J83" s="35"/>
      <c r="K83" s="35"/>
      <c r="L83" s="39"/>
    </row>
    <row r="84" s="9" customFormat="1" ht="29.28" customHeight="1">
      <c r="B84" s="175"/>
      <c r="C84" s="176" t="s">
        <v>101</v>
      </c>
      <c r="D84" s="177" t="s">
        <v>57</v>
      </c>
      <c r="E84" s="177" t="s">
        <v>53</v>
      </c>
      <c r="F84" s="177" t="s">
        <v>54</v>
      </c>
      <c r="G84" s="177" t="s">
        <v>102</v>
      </c>
      <c r="H84" s="177" t="s">
        <v>103</v>
      </c>
      <c r="I84" s="178" t="s">
        <v>104</v>
      </c>
      <c r="J84" s="179" t="s">
        <v>91</v>
      </c>
      <c r="K84" s="180" t="s">
        <v>105</v>
      </c>
      <c r="L84" s="181"/>
      <c r="M84" s="84" t="s">
        <v>1</v>
      </c>
      <c r="N84" s="85" t="s">
        <v>42</v>
      </c>
      <c r="O84" s="85" t="s">
        <v>106</v>
      </c>
      <c r="P84" s="85" t="s">
        <v>107</v>
      </c>
      <c r="Q84" s="85" t="s">
        <v>108</v>
      </c>
      <c r="R84" s="85" t="s">
        <v>109</v>
      </c>
      <c r="S84" s="85" t="s">
        <v>110</v>
      </c>
      <c r="T84" s="86" t="s">
        <v>111</v>
      </c>
    </row>
    <row r="85" s="1" customFormat="1" ht="22.8" customHeight="1">
      <c r="B85" s="34"/>
      <c r="C85" s="91" t="s">
        <v>112</v>
      </c>
      <c r="D85" s="35"/>
      <c r="E85" s="35"/>
      <c r="F85" s="35"/>
      <c r="G85" s="35"/>
      <c r="H85" s="35"/>
      <c r="I85" s="127"/>
      <c r="J85" s="182">
        <f>BK85</f>
        <v>0</v>
      </c>
      <c r="K85" s="35"/>
      <c r="L85" s="39"/>
      <c r="M85" s="87"/>
      <c r="N85" s="88"/>
      <c r="O85" s="88"/>
      <c r="P85" s="183">
        <f>P86</f>
        <v>0</v>
      </c>
      <c r="Q85" s="88"/>
      <c r="R85" s="183">
        <f>R86</f>
        <v>1196.3156592</v>
      </c>
      <c r="S85" s="88"/>
      <c r="T85" s="184">
        <f>T86</f>
        <v>0</v>
      </c>
      <c r="AT85" s="13" t="s">
        <v>71</v>
      </c>
      <c r="AU85" s="13" t="s">
        <v>93</v>
      </c>
      <c r="BK85" s="185">
        <f>BK86</f>
        <v>0</v>
      </c>
    </row>
    <row r="86" s="10" customFormat="1" ht="25.92" customHeight="1">
      <c r="B86" s="186"/>
      <c r="C86" s="187"/>
      <c r="D86" s="188" t="s">
        <v>71</v>
      </c>
      <c r="E86" s="189" t="s">
        <v>113</v>
      </c>
      <c r="F86" s="189" t="s">
        <v>114</v>
      </c>
      <c r="G86" s="187"/>
      <c r="H86" s="187"/>
      <c r="I86" s="190"/>
      <c r="J86" s="191">
        <f>BK86</f>
        <v>0</v>
      </c>
      <c r="K86" s="187"/>
      <c r="L86" s="192"/>
      <c r="M86" s="193"/>
      <c r="N86" s="194"/>
      <c r="O86" s="194"/>
      <c r="P86" s="195">
        <f>P87+P261+P264+P269+P273</f>
        <v>0</v>
      </c>
      <c r="Q86" s="194"/>
      <c r="R86" s="195">
        <f>R87+R261+R264+R269+R273</f>
        <v>1196.3156592</v>
      </c>
      <c r="S86" s="194"/>
      <c r="T86" s="196">
        <f>T87+T261+T264+T269+T273</f>
        <v>0</v>
      </c>
      <c r="AR86" s="197" t="s">
        <v>80</v>
      </c>
      <c r="AT86" s="198" t="s">
        <v>71</v>
      </c>
      <c r="AU86" s="198" t="s">
        <v>72</v>
      </c>
      <c r="AY86" s="197" t="s">
        <v>115</v>
      </c>
      <c r="BK86" s="199">
        <f>BK87+BK261+BK264+BK269+BK273</f>
        <v>0</v>
      </c>
    </row>
    <row r="87" s="10" customFormat="1" ht="22.8" customHeight="1">
      <c r="B87" s="186"/>
      <c r="C87" s="187"/>
      <c r="D87" s="188" t="s">
        <v>71</v>
      </c>
      <c r="E87" s="200" t="s">
        <v>80</v>
      </c>
      <c r="F87" s="200" t="s">
        <v>116</v>
      </c>
      <c r="G87" s="187"/>
      <c r="H87" s="187"/>
      <c r="I87" s="190"/>
      <c r="J87" s="201">
        <f>BK87</f>
        <v>0</v>
      </c>
      <c r="K87" s="187"/>
      <c r="L87" s="192"/>
      <c r="M87" s="193"/>
      <c r="N87" s="194"/>
      <c r="O87" s="194"/>
      <c r="P87" s="195">
        <f>SUM(P88:P260)</f>
        <v>0</v>
      </c>
      <c r="Q87" s="194"/>
      <c r="R87" s="195">
        <f>SUM(R88:R260)</f>
        <v>365.50812000000002</v>
      </c>
      <c r="S87" s="194"/>
      <c r="T87" s="196">
        <f>SUM(T88:T260)</f>
        <v>0</v>
      </c>
      <c r="AR87" s="197" t="s">
        <v>80</v>
      </c>
      <c r="AT87" s="198" t="s">
        <v>71</v>
      </c>
      <c r="AU87" s="198" t="s">
        <v>80</v>
      </c>
      <c r="AY87" s="197" t="s">
        <v>115</v>
      </c>
      <c r="BK87" s="199">
        <f>SUM(BK88:BK260)</f>
        <v>0</v>
      </c>
    </row>
    <row r="88" s="1" customFormat="1" ht="22.5" customHeight="1">
      <c r="B88" s="34"/>
      <c r="C88" s="202" t="s">
        <v>80</v>
      </c>
      <c r="D88" s="202" t="s">
        <v>117</v>
      </c>
      <c r="E88" s="203" t="s">
        <v>118</v>
      </c>
      <c r="F88" s="204" t="s">
        <v>119</v>
      </c>
      <c r="G88" s="205" t="s">
        <v>120</v>
      </c>
      <c r="H88" s="206">
        <v>1</v>
      </c>
      <c r="I88" s="207"/>
      <c r="J88" s="208">
        <f>ROUND(I88*H88,2)</f>
        <v>0</v>
      </c>
      <c r="K88" s="204" t="s">
        <v>1</v>
      </c>
      <c r="L88" s="39"/>
      <c r="M88" s="209" t="s">
        <v>1</v>
      </c>
      <c r="N88" s="210" t="s">
        <v>43</v>
      </c>
      <c r="O88" s="75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AR88" s="13" t="s">
        <v>121</v>
      </c>
      <c r="AT88" s="13" t="s">
        <v>117</v>
      </c>
      <c r="AU88" s="13" t="s">
        <v>82</v>
      </c>
      <c r="AY88" s="13" t="s">
        <v>115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3" t="s">
        <v>80</v>
      </c>
      <c r="BK88" s="213">
        <f>ROUND(I88*H88,2)</f>
        <v>0</v>
      </c>
      <c r="BL88" s="13" t="s">
        <v>121</v>
      </c>
      <c r="BM88" s="13" t="s">
        <v>122</v>
      </c>
    </row>
    <row r="89" s="1" customFormat="1">
      <c r="B89" s="34"/>
      <c r="C89" s="35"/>
      <c r="D89" s="214" t="s">
        <v>123</v>
      </c>
      <c r="E89" s="35"/>
      <c r="F89" s="215" t="s">
        <v>124</v>
      </c>
      <c r="G89" s="35"/>
      <c r="H89" s="35"/>
      <c r="I89" s="127"/>
      <c r="J89" s="35"/>
      <c r="K89" s="35"/>
      <c r="L89" s="39"/>
      <c r="M89" s="216"/>
      <c r="N89" s="75"/>
      <c r="O89" s="75"/>
      <c r="P89" s="75"/>
      <c r="Q89" s="75"/>
      <c r="R89" s="75"/>
      <c r="S89" s="75"/>
      <c r="T89" s="76"/>
      <c r="AT89" s="13" t="s">
        <v>123</v>
      </c>
      <c r="AU89" s="13" t="s">
        <v>82</v>
      </c>
    </row>
    <row r="90" s="1" customFormat="1" ht="16.5" customHeight="1">
      <c r="B90" s="34"/>
      <c r="C90" s="202" t="s">
        <v>82</v>
      </c>
      <c r="D90" s="202" t="s">
        <v>117</v>
      </c>
      <c r="E90" s="203" t="s">
        <v>125</v>
      </c>
      <c r="F90" s="204" t="s">
        <v>126</v>
      </c>
      <c r="G90" s="205" t="s">
        <v>120</v>
      </c>
      <c r="H90" s="206">
        <v>1</v>
      </c>
      <c r="I90" s="207"/>
      <c r="J90" s="208">
        <f>ROUND(I90*H90,2)</f>
        <v>0</v>
      </c>
      <c r="K90" s="204" t="s">
        <v>1</v>
      </c>
      <c r="L90" s="39"/>
      <c r="M90" s="209" t="s">
        <v>1</v>
      </c>
      <c r="N90" s="210" t="s">
        <v>43</v>
      </c>
      <c r="O90" s="75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AR90" s="13" t="s">
        <v>121</v>
      </c>
      <c r="AT90" s="13" t="s">
        <v>117</v>
      </c>
      <c r="AU90" s="13" t="s">
        <v>82</v>
      </c>
      <c r="AY90" s="13" t="s">
        <v>115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3" t="s">
        <v>80</v>
      </c>
      <c r="BK90" s="213">
        <f>ROUND(I90*H90,2)</f>
        <v>0</v>
      </c>
      <c r="BL90" s="13" t="s">
        <v>121</v>
      </c>
      <c r="BM90" s="13" t="s">
        <v>127</v>
      </c>
    </row>
    <row r="91" s="1" customFormat="1">
      <c r="B91" s="34"/>
      <c r="C91" s="35"/>
      <c r="D91" s="214" t="s">
        <v>123</v>
      </c>
      <c r="E91" s="35"/>
      <c r="F91" s="215" t="s">
        <v>128</v>
      </c>
      <c r="G91" s="35"/>
      <c r="H91" s="35"/>
      <c r="I91" s="127"/>
      <c r="J91" s="35"/>
      <c r="K91" s="35"/>
      <c r="L91" s="39"/>
      <c r="M91" s="216"/>
      <c r="N91" s="75"/>
      <c r="O91" s="75"/>
      <c r="P91" s="75"/>
      <c r="Q91" s="75"/>
      <c r="R91" s="75"/>
      <c r="S91" s="75"/>
      <c r="T91" s="76"/>
      <c r="AT91" s="13" t="s">
        <v>123</v>
      </c>
      <c r="AU91" s="13" t="s">
        <v>82</v>
      </c>
    </row>
    <row r="92" s="1" customFormat="1" ht="16.5" customHeight="1">
      <c r="B92" s="34"/>
      <c r="C92" s="202" t="s">
        <v>129</v>
      </c>
      <c r="D92" s="202" t="s">
        <v>117</v>
      </c>
      <c r="E92" s="203" t="s">
        <v>130</v>
      </c>
      <c r="F92" s="204" t="s">
        <v>131</v>
      </c>
      <c r="G92" s="205" t="s">
        <v>132</v>
      </c>
      <c r="H92" s="206">
        <v>20</v>
      </c>
      <c r="I92" s="207"/>
      <c r="J92" s="208">
        <f>ROUND(I92*H92,2)</f>
        <v>0</v>
      </c>
      <c r="K92" s="204" t="s">
        <v>133</v>
      </c>
      <c r="L92" s="39"/>
      <c r="M92" s="209" t="s">
        <v>1</v>
      </c>
      <c r="N92" s="210" t="s">
        <v>43</v>
      </c>
      <c r="O92" s="75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13" t="s">
        <v>121</v>
      </c>
      <c r="AT92" s="13" t="s">
        <v>117</v>
      </c>
      <c r="AU92" s="13" t="s">
        <v>82</v>
      </c>
      <c r="AY92" s="13" t="s">
        <v>115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3" t="s">
        <v>80</v>
      </c>
      <c r="BK92" s="213">
        <f>ROUND(I92*H92,2)</f>
        <v>0</v>
      </c>
      <c r="BL92" s="13" t="s">
        <v>121</v>
      </c>
      <c r="BM92" s="13" t="s">
        <v>134</v>
      </c>
    </row>
    <row r="93" s="11" customFormat="1">
      <c r="B93" s="217"/>
      <c r="C93" s="218"/>
      <c r="D93" s="214" t="s">
        <v>135</v>
      </c>
      <c r="E93" s="219" t="s">
        <v>1</v>
      </c>
      <c r="F93" s="220" t="s">
        <v>136</v>
      </c>
      <c r="G93" s="218"/>
      <c r="H93" s="221">
        <v>20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135</v>
      </c>
      <c r="AU93" s="227" t="s">
        <v>82</v>
      </c>
      <c r="AV93" s="11" t="s">
        <v>82</v>
      </c>
      <c r="AW93" s="11" t="s">
        <v>34</v>
      </c>
      <c r="AX93" s="11" t="s">
        <v>80</v>
      </c>
      <c r="AY93" s="227" t="s">
        <v>115</v>
      </c>
    </row>
    <row r="94" s="1" customFormat="1" ht="16.5" customHeight="1">
      <c r="B94" s="34"/>
      <c r="C94" s="202" t="s">
        <v>121</v>
      </c>
      <c r="D94" s="202" t="s">
        <v>117</v>
      </c>
      <c r="E94" s="203" t="s">
        <v>137</v>
      </c>
      <c r="F94" s="204" t="s">
        <v>138</v>
      </c>
      <c r="G94" s="205" t="s">
        <v>132</v>
      </c>
      <c r="H94" s="206">
        <v>20</v>
      </c>
      <c r="I94" s="207"/>
      <c r="J94" s="208">
        <f>ROUND(I94*H94,2)</f>
        <v>0</v>
      </c>
      <c r="K94" s="204" t="s">
        <v>133</v>
      </c>
      <c r="L94" s="39"/>
      <c r="M94" s="209" t="s">
        <v>1</v>
      </c>
      <c r="N94" s="210" t="s">
        <v>43</v>
      </c>
      <c r="O94" s="75"/>
      <c r="P94" s="211">
        <f>O94*H94</f>
        <v>0</v>
      </c>
      <c r="Q94" s="211">
        <v>0.00018000000000000001</v>
      </c>
      <c r="R94" s="211">
        <f>Q94*H94</f>
        <v>0.0036000000000000003</v>
      </c>
      <c r="S94" s="211">
        <v>0</v>
      </c>
      <c r="T94" s="212">
        <f>S94*H94</f>
        <v>0</v>
      </c>
      <c r="AR94" s="13" t="s">
        <v>121</v>
      </c>
      <c r="AT94" s="13" t="s">
        <v>117</v>
      </c>
      <c r="AU94" s="13" t="s">
        <v>82</v>
      </c>
      <c r="AY94" s="13" t="s">
        <v>115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3" t="s">
        <v>80</v>
      </c>
      <c r="BK94" s="213">
        <f>ROUND(I94*H94,2)</f>
        <v>0</v>
      </c>
      <c r="BL94" s="13" t="s">
        <v>121</v>
      </c>
      <c r="BM94" s="13" t="s">
        <v>139</v>
      </c>
    </row>
    <row r="95" s="11" customFormat="1">
      <c r="B95" s="217"/>
      <c r="C95" s="218"/>
      <c r="D95" s="214" t="s">
        <v>135</v>
      </c>
      <c r="E95" s="219" t="s">
        <v>1</v>
      </c>
      <c r="F95" s="220" t="s">
        <v>136</v>
      </c>
      <c r="G95" s="218"/>
      <c r="H95" s="221">
        <v>20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135</v>
      </c>
      <c r="AU95" s="227" t="s">
        <v>82</v>
      </c>
      <c r="AV95" s="11" t="s">
        <v>82</v>
      </c>
      <c r="AW95" s="11" t="s">
        <v>34</v>
      </c>
      <c r="AX95" s="11" t="s">
        <v>80</v>
      </c>
      <c r="AY95" s="227" t="s">
        <v>115</v>
      </c>
    </row>
    <row r="96" s="1" customFormat="1" ht="16.5" customHeight="1">
      <c r="B96" s="34"/>
      <c r="C96" s="202" t="s">
        <v>140</v>
      </c>
      <c r="D96" s="202" t="s">
        <v>117</v>
      </c>
      <c r="E96" s="203" t="s">
        <v>141</v>
      </c>
      <c r="F96" s="204" t="s">
        <v>142</v>
      </c>
      <c r="G96" s="205" t="s">
        <v>143</v>
      </c>
      <c r="H96" s="206">
        <v>14</v>
      </c>
      <c r="I96" s="207"/>
      <c r="J96" s="208">
        <f>ROUND(I96*H96,2)</f>
        <v>0</v>
      </c>
      <c r="K96" s="204" t="s">
        <v>133</v>
      </c>
      <c r="L96" s="39"/>
      <c r="M96" s="209" t="s">
        <v>1</v>
      </c>
      <c r="N96" s="210" t="s">
        <v>43</v>
      </c>
      <c r="O96" s="75"/>
      <c r="P96" s="211">
        <f>O96*H96</f>
        <v>0</v>
      </c>
      <c r="Q96" s="211">
        <v>0.00018000000000000001</v>
      </c>
      <c r="R96" s="211">
        <f>Q96*H96</f>
        <v>0.0025200000000000001</v>
      </c>
      <c r="S96" s="211">
        <v>0</v>
      </c>
      <c r="T96" s="212">
        <f>S96*H96</f>
        <v>0</v>
      </c>
      <c r="AR96" s="13" t="s">
        <v>121</v>
      </c>
      <c r="AT96" s="13" t="s">
        <v>117</v>
      </c>
      <c r="AU96" s="13" t="s">
        <v>82</v>
      </c>
      <c r="AY96" s="13" t="s">
        <v>115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3" t="s">
        <v>80</v>
      </c>
      <c r="BK96" s="213">
        <f>ROUND(I96*H96,2)</f>
        <v>0</v>
      </c>
      <c r="BL96" s="13" t="s">
        <v>121</v>
      </c>
      <c r="BM96" s="13" t="s">
        <v>144</v>
      </c>
    </row>
    <row r="97" s="11" customFormat="1">
      <c r="B97" s="217"/>
      <c r="C97" s="218"/>
      <c r="D97" s="214" t="s">
        <v>135</v>
      </c>
      <c r="E97" s="219" t="s">
        <v>1</v>
      </c>
      <c r="F97" s="220" t="s">
        <v>145</v>
      </c>
      <c r="G97" s="218"/>
      <c r="H97" s="221">
        <v>14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135</v>
      </c>
      <c r="AU97" s="227" t="s">
        <v>82</v>
      </c>
      <c r="AV97" s="11" t="s">
        <v>82</v>
      </c>
      <c r="AW97" s="11" t="s">
        <v>34</v>
      </c>
      <c r="AX97" s="11" t="s">
        <v>80</v>
      </c>
      <c r="AY97" s="227" t="s">
        <v>115</v>
      </c>
    </row>
    <row r="98" s="1" customFormat="1" ht="16.5" customHeight="1">
      <c r="B98" s="34"/>
      <c r="C98" s="202" t="s">
        <v>146</v>
      </c>
      <c r="D98" s="202" t="s">
        <v>117</v>
      </c>
      <c r="E98" s="203" t="s">
        <v>147</v>
      </c>
      <c r="F98" s="204" t="s">
        <v>148</v>
      </c>
      <c r="G98" s="205" t="s">
        <v>149</v>
      </c>
      <c r="H98" s="206">
        <v>4</v>
      </c>
      <c r="I98" s="207"/>
      <c r="J98" s="208">
        <f>ROUND(I98*H98,2)</f>
        <v>0</v>
      </c>
      <c r="K98" s="204" t="s">
        <v>133</v>
      </c>
      <c r="L98" s="39"/>
      <c r="M98" s="209" t="s">
        <v>1</v>
      </c>
      <c r="N98" s="210" t="s">
        <v>43</v>
      </c>
      <c r="O98" s="75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13" t="s">
        <v>121</v>
      </c>
      <c r="AT98" s="13" t="s">
        <v>117</v>
      </c>
      <c r="AU98" s="13" t="s">
        <v>82</v>
      </c>
      <c r="AY98" s="13" t="s">
        <v>115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3" t="s">
        <v>80</v>
      </c>
      <c r="BK98" s="213">
        <f>ROUND(I98*H98,2)</f>
        <v>0</v>
      </c>
      <c r="BL98" s="13" t="s">
        <v>121</v>
      </c>
      <c r="BM98" s="13" t="s">
        <v>150</v>
      </c>
    </row>
    <row r="99" s="11" customFormat="1">
      <c r="B99" s="217"/>
      <c r="C99" s="218"/>
      <c r="D99" s="214" t="s">
        <v>135</v>
      </c>
      <c r="E99" s="219" t="s">
        <v>1</v>
      </c>
      <c r="F99" s="220" t="s">
        <v>151</v>
      </c>
      <c r="G99" s="218"/>
      <c r="H99" s="221">
        <v>4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135</v>
      </c>
      <c r="AU99" s="227" t="s">
        <v>82</v>
      </c>
      <c r="AV99" s="11" t="s">
        <v>82</v>
      </c>
      <c r="AW99" s="11" t="s">
        <v>34</v>
      </c>
      <c r="AX99" s="11" t="s">
        <v>80</v>
      </c>
      <c r="AY99" s="227" t="s">
        <v>115</v>
      </c>
    </row>
    <row r="100" s="1" customFormat="1" ht="16.5" customHeight="1">
      <c r="B100" s="34"/>
      <c r="C100" s="202" t="s">
        <v>152</v>
      </c>
      <c r="D100" s="202" t="s">
        <v>117</v>
      </c>
      <c r="E100" s="203" t="s">
        <v>153</v>
      </c>
      <c r="F100" s="204" t="s">
        <v>154</v>
      </c>
      <c r="G100" s="205" t="s">
        <v>143</v>
      </c>
      <c r="H100" s="206">
        <v>4</v>
      </c>
      <c r="I100" s="207"/>
      <c r="J100" s="208">
        <f>ROUND(I100*H100,2)</f>
        <v>0</v>
      </c>
      <c r="K100" s="204" t="s">
        <v>133</v>
      </c>
      <c r="L100" s="39"/>
      <c r="M100" s="209" t="s">
        <v>1</v>
      </c>
      <c r="N100" s="210" t="s">
        <v>43</v>
      </c>
      <c r="O100" s="75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AR100" s="13" t="s">
        <v>121</v>
      </c>
      <c r="AT100" s="13" t="s">
        <v>117</v>
      </c>
      <c r="AU100" s="13" t="s">
        <v>82</v>
      </c>
      <c r="AY100" s="13" t="s">
        <v>115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3" t="s">
        <v>80</v>
      </c>
      <c r="BK100" s="213">
        <f>ROUND(I100*H100,2)</f>
        <v>0</v>
      </c>
      <c r="BL100" s="13" t="s">
        <v>121</v>
      </c>
      <c r="BM100" s="13" t="s">
        <v>155</v>
      </c>
    </row>
    <row r="101" s="11" customFormat="1">
      <c r="B101" s="217"/>
      <c r="C101" s="218"/>
      <c r="D101" s="214" t="s">
        <v>135</v>
      </c>
      <c r="E101" s="219" t="s">
        <v>1</v>
      </c>
      <c r="F101" s="220" t="s">
        <v>156</v>
      </c>
      <c r="G101" s="218"/>
      <c r="H101" s="221">
        <v>4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135</v>
      </c>
      <c r="AU101" s="227" t="s">
        <v>82</v>
      </c>
      <c r="AV101" s="11" t="s">
        <v>82</v>
      </c>
      <c r="AW101" s="11" t="s">
        <v>34</v>
      </c>
      <c r="AX101" s="11" t="s">
        <v>80</v>
      </c>
      <c r="AY101" s="227" t="s">
        <v>115</v>
      </c>
    </row>
    <row r="102" s="1" customFormat="1" ht="16.5" customHeight="1">
      <c r="B102" s="34"/>
      <c r="C102" s="202" t="s">
        <v>157</v>
      </c>
      <c r="D102" s="202" t="s">
        <v>117</v>
      </c>
      <c r="E102" s="203" t="s">
        <v>158</v>
      </c>
      <c r="F102" s="204" t="s">
        <v>159</v>
      </c>
      <c r="G102" s="205" t="s">
        <v>143</v>
      </c>
      <c r="H102" s="206">
        <v>5</v>
      </c>
      <c r="I102" s="207"/>
      <c r="J102" s="208">
        <f>ROUND(I102*H102,2)</f>
        <v>0</v>
      </c>
      <c r="K102" s="204" t="s">
        <v>133</v>
      </c>
      <c r="L102" s="39"/>
      <c r="M102" s="209" t="s">
        <v>1</v>
      </c>
      <c r="N102" s="210" t="s">
        <v>43</v>
      </c>
      <c r="O102" s="75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AR102" s="13" t="s">
        <v>121</v>
      </c>
      <c r="AT102" s="13" t="s">
        <v>117</v>
      </c>
      <c r="AU102" s="13" t="s">
        <v>82</v>
      </c>
      <c r="AY102" s="13" t="s">
        <v>115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3" t="s">
        <v>80</v>
      </c>
      <c r="BK102" s="213">
        <f>ROUND(I102*H102,2)</f>
        <v>0</v>
      </c>
      <c r="BL102" s="13" t="s">
        <v>121</v>
      </c>
      <c r="BM102" s="13" t="s">
        <v>160</v>
      </c>
    </row>
    <row r="103" s="11" customFormat="1">
      <c r="B103" s="217"/>
      <c r="C103" s="218"/>
      <c r="D103" s="214" t="s">
        <v>135</v>
      </c>
      <c r="E103" s="219" t="s">
        <v>1</v>
      </c>
      <c r="F103" s="220" t="s">
        <v>161</v>
      </c>
      <c r="G103" s="218"/>
      <c r="H103" s="221">
        <v>5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135</v>
      </c>
      <c r="AU103" s="227" t="s">
        <v>82</v>
      </c>
      <c r="AV103" s="11" t="s">
        <v>82</v>
      </c>
      <c r="AW103" s="11" t="s">
        <v>34</v>
      </c>
      <c r="AX103" s="11" t="s">
        <v>80</v>
      </c>
      <c r="AY103" s="227" t="s">
        <v>115</v>
      </c>
    </row>
    <row r="104" s="1" customFormat="1" ht="16.5" customHeight="1">
      <c r="B104" s="34"/>
      <c r="C104" s="202" t="s">
        <v>162</v>
      </c>
      <c r="D104" s="202" t="s">
        <v>117</v>
      </c>
      <c r="E104" s="203" t="s">
        <v>163</v>
      </c>
      <c r="F104" s="204" t="s">
        <v>164</v>
      </c>
      <c r="G104" s="205" t="s">
        <v>143</v>
      </c>
      <c r="H104" s="206">
        <v>4</v>
      </c>
      <c r="I104" s="207"/>
      <c r="J104" s="208">
        <f>ROUND(I104*H104,2)</f>
        <v>0</v>
      </c>
      <c r="K104" s="204" t="s">
        <v>133</v>
      </c>
      <c r="L104" s="39"/>
      <c r="M104" s="209" t="s">
        <v>1</v>
      </c>
      <c r="N104" s="210" t="s">
        <v>43</v>
      </c>
      <c r="O104" s="75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13" t="s">
        <v>121</v>
      </c>
      <c r="AT104" s="13" t="s">
        <v>117</v>
      </c>
      <c r="AU104" s="13" t="s">
        <v>82</v>
      </c>
      <c r="AY104" s="13" t="s">
        <v>115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3" t="s">
        <v>80</v>
      </c>
      <c r="BK104" s="213">
        <f>ROUND(I104*H104,2)</f>
        <v>0</v>
      </c>
      <c r="BL104" s="13" t="s">
        <v>121</v>
      </c>
      <c r="BM104" s="13" t="s">
        <v>165</v>
      </c>
    </row>
    <row r="105" s="11" customFormat="1">
      <c r="B105" s="217"/>
      <c r="C105" s="218"/>
      <c r="D105" s="214" t="s">
        <v>135</v>
      </c>
      <c r="E105" s="219" t="s">
        <v>1</v>
      </c>
      <c r="F105" s="220" t="s">
        <v>156</v>
      </c>
      <c r="G105" s="218"/>
      <c r="H105" s="221">
        <v>4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135</v>
      </c>
      <c r="AU105" s="227" t="s">
        <v>82</v>
      </c>
      <c r="AV105" s="11" t="s">
        <v>82</v>
      </c>
      <c r="AW105" s="11" t="s">
        <v>34</v>
      </c>
      <c r="AX105" s="11" t="s">
        <v>80</v>
      </c>
      <c r="AY105" s="227" t="s">
        <v>115</v>
      </c>
    </row>
    <row r="106" s="1" customFormat="1" ht="16.5" customHeight="1">
      <c r="B106" s="34"/>
      <c r="C106" s="202" t="s">
        <v>166</v>
      </c>
      <c r="D106" s="202" t="s">
        <v>117</v>
      </c>
      <c r="E106" s="203" t="s">
        <v>167</v>
      </c>
      <c r="F106" s="204" t="s">
        <v>168</v>
      </c>
      <c r="G106" s="205" t="s">
        <v>143</v>
      </c>
      <c r="H106" s="206">
        <v>1</v>
      </c>
      <c r="I106" s="207"/>
      <c r="J106" s="208">
        <f>ROUND(I106*H106,2)</f>
        <v>0</v>
      </c>
      <c r="K106" s="204" t="s">
        <v>133</v>
      </c>
      <c r="L106" s="39"/>
      <c r="M106" s="209" t="s">
        <v>1</v>
      </c>
      <c r="N106" s="210" t="s">
        <v>43</v>
      </c>
      <c r="O106" s="75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13" t="s">
        <v>121</v>
      </c>
      <c r="AT106" s="13" t="s">
        <v>117</v>
      </c>
      <c r="AU106" s="13" t="s">
        <v>82</v>
      </c>
      <c r="AY106" s="13" t="s">
        <v>115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3" t="s">
        <v>80</v>
      </c>
      <c r="BK106" s="213">
        <f>ROUND(I106*H106,2)</f>
        <v>0</v>
      </c>
      <c r="BL106" s="13" t="s">
        <v>121</v>
      </c>
      <c r="BM106" s="13" t="s">
        <v>169</v>
      </c>
    </row>
    <row r="107" s="11" customFormat="1">
      <c r="B107" s="217"/>
      <c r="C107" s="218"/>
      <c r="D107" s="214" t="s">
        <v>135</v>
      </c>
      <c r="E107" s="219" t="s">
        <v>1</v>
      </c>
      <c r="F107" s="220" t="s">
        <v>170</v>
      </c>
      <c r="G107" s="218"/>
      <c r="H107" s="221">
        <v>1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135</v>
      </c>
      <c r="AU107" s="227" t="s">
        <v>82</v>
      </c>
      <c r="AV107" s="11" t="s">
        <v>82</v>
      </c>
      <c r="AW107" s="11" t="s">
        <v>34</v>
      </c>
      <c r="AX107" s="11" t="s">
        <v>80</v>
      </c>
      <c r="AY107" s="227" t="s">
        <v>115</v>
      </c>
    </row>
    <row r="108" s="1" customFormat="1" ht="16.5" customHeight="1">
      <c r="B108" s="34"/>
      <c r="C108" s="202" t="s">
        <v>171</v>
      </c>
      <c r="D108" s="202" t="s">
        <v>117</v>
      </c>
      <c r="E108" s="203" t="s">
        <v>172</v>
      </c>
      <c r="F108" s="204" t="s">
        <v>173</v>
      </c>
      <c r="G108" s="205" t="s">
        <v>143</v>
      </c>
      <c r="H108" s="206">
        <v>4</v>
      </c>
      <c r="I108" s="207"/>
      <c r="J108" s="208">
        <f>ROUND(I108*H108,2)</f>
        <v>0</v>
      </c>
      <c r="K108" s="204" t="s">
        <v>133</v>
      </c>
      <c r="L108" s="39"/>
      <c r="M108" s="209" t="s">
        <v>1</v>
      </c>
      <c r="N108" s="210" t="s">
        <v>43</v>
      </c>
      <c r="O108" s="75"/>
      <c r="P108" s="211">
        <f>O108*H108</f>
        <v>0</v>
      </c>
      <c r="Q108" s="211">
        <v>5.0000000000000002E-05</v>
      </c>
      <c r="R108" s="211">
        <f>Q108*H108</f>
        <v>0.00020000000000000001</v>
      </c>
      <c r="S108" s="211">
        <v>0</v>
      </c>
      <c r="T108" s="212">
        <f>S108*H108</f>
        <v>0</v>
      </c>
      <c r="AR108" s="13" t="s">
        <v>121</v>
      </c>
      <c r="AT108" s="13" t="s">
        <v>117</v>
      </c>
      <c r="AU108" s="13" t="s">
        <v>82</v>
      </c>
      <c r="AY108" s="13" t="s">
        <v>115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3" t="s">
        <v>80</v>
      </c>
      <c r="BK108" s="213">
        <f>ROUND(I108*H108,2)</f>
        <v>0</v>
      </c>
      <c r="BL108" s="13" t="s">
        <v>121</v>
      </c>
      <c r="BM108" s="13" t="s">
        <v>174</v>
      </c>
    </row>
    <row r="109" s="11" customFormat="1">
      <c r="B109" s="217"/>
      <c r="C109" s="218"/>
      <c r="D109" s="214" t="s">
        <v>135</v>
      </c>
      <c r="E109" s="219" t="s">
        <v>1</v>
      </c>
      <c r="F109" s="220" t="s">
        <v>156</v>
      </c>
      <c r="G109" s="218"/>
      <c r="H109" s="221">
        <v>4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135</v>
      </c>
      <c r="AU109" s="227" t="s">
        <v>82</v>
      </c>
      <c r="AV109" s="11" t="s">
        <v>82</v>
      </c>
      <c r="AW109" s="11" t="s">
        <v>34</v>
      </c>
      <c r="AX109" s="11" t="s">
        <v>80</v>
      </c>
      <c r="AY109" s="227" t="s">
        <v>115</v>
      </c>
    </row>
    <row r="110" s="1" customFormat="1" ht="16.5" customHeight="1">
      <c r="B110" s="34"/>
      <c r="C110" s="202" t="s">
        <v>175</v>
      </c>
      <c r="D110" s="202" t="s">
        <v>117</v>
      </c>
      <c r="E110" s="203" t="s">
        <v>176</v>
      </c>
      <c r="F110" s="204" t="s">
        <v>177</v>
      </c>
      <c r="G110" s="205" t="s">
        <v>143</v>
      </c>
      <c r="H110" s="206">
        <v>5</v>
      </c>
      <c r="I110" s="207"/>
      <c r="J110" s="208">
        <f>ROUND(I110*H110,2)</f>
        <v>0</v>
      </c>
      <c r="K110" s="204" t="s">
        <v>133</v>
      </c>
      <c r="L110" s="39"/>
      <c r="M110" s="209" t="s">
        <v>1</v>
      </c>
      <c r="N110" s="210" t="s">
        <v>43</v>
      </c>
      <c r="O110" s="75"/>
      <c r="P110" s="211">
        <f>O110*H110</f>
        <v>0</v>
      </c>
      <c r="Q110" s="211">
        <v>9.0000000000000006E-05</v>
      </c>
      <c r="R110" s="211">
        <f>Q110*H110</f>
        <v>0.00045000000000000004</v>
      </c>
      <c r="S110" s="211">
        <v>0</v>
      </c>
      <c r="T110" s="212">
        <f>S110*H110</f>
        <v>0</v>
      </c>
      <c r="AR110" s="13" t="s">
        <v>121</v>
      </c>
      <c r="AT110" s="13" t="s">
        <v>117</v>
      </c>
      <c r="AU110" s="13" t="s">
        <v>82</v>
      </c>
      <c r="AY110" s="13" t="s">
        <v>115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3" t="s">
        <v>80</v>
      </c>
      <c r="BK110" s="213">
        <f>ROUND(I110*H110,2)</f>
        <v>0</v>
      </c>
      <c r="BL110" s="13" t="s">
        <v>121</v>
      </c>
      <c r="BM110" s="13" t="s">
        <v>178</v>
      </c>
    </row>
    <row r="111" s="11" customFormat="1">
      <c r="B111" s="217"/>
      <c r="C111" s="218"/>
      <c r="D111" s="214" t="s">
        <v>135</v>
      </c>
      <c r="E111" s="219" t="s">
        <v>1</v>
      </c>
      <c r="F111" s="220" t="s">
        <v>161</v>
      </c>
      <c r="G111" s="218"/>
      <c r="H111" s="221">
        <v>5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135</v>
      </c>
      <c r="AU111" s="227" t="s">
        <v>82</v>
      </c>
      <c r="AV111" s="11" t="s">
        <v>82</v>
      </c>
      <c r="AW111" s="11" t="s">
        <v>34</v>
      </c>
      <c r="AX111" s="11" t="s">
        <v>80</v>
      </c>
      <c r="AY111" s="227" t="s">
        <v>115</v>
      </c>
    </row>
    <row r="112" s="1" customFormat="1" ht="16.5" customHeight="1">
      <c r="B112" s="34"/>
      <c r="C112" s="202" t="s">
        <v>179</v>
      </c>
      <c r="D112" s="202" t="s">
        <v>117</v>
      </c>
      <c r="E112" s="203" t="s">
        <v>180</v>
      </c>
      <c r="F112" s="204" t="s">
        <v>181</v>
      </c>
      <c r="G112" s="205" t="s">
        <v>143</v>
      </c>
      <c r="H112" s="206">
        <v>14</v>
      </c>
      <c r="I112" s="207"/>
      <c r="J112" s="208">
        <f>ROUND(I112*H112,2)</f>
        <v>0</v>
      </c>
      <c r="K112" s="204" t="s">
        <v>133</v>
      </c>
      <c r="L112" s="39"/>
      <c r="M112" s="209" t="s">
        <v>1</v>
      </c>
      <c r="N112" s="210" t="s">
        <v>43</v>
      </c>
      <c r="O112" s="75"/>
      <c r="P112" s="211">
        <f>O112*H112</f>
        <v>0</v>
      </c>
      <c r="Q112" s="211">
        <v>9.0000000000000006E-05</v>
      </c>
      <c r="R112" s="211">
        <f>Q112*H112</f>
        <v>0.0012600000000000001</v>
      </c>
      <c r="S112" s="211">
        <v>0</v>
      </c>
      <c r="T112" s="212">
        <f>S112*H112</f>
        <v>0</v>
      </c>
      <c r="AR112" s="13" t="s">
        <v>121</v>
      </c>
      <c r="AT112" s="13" t="s">
        <v>117</v>
      </c>
      <c r="AU112" s="13" t="s">
        <v>82</v>
      </c>
      <c r="AY112" s="13" t="s">
        <v>115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3" t="s">
        <v>80</v>
      </c>
      <c r="BK112" s="213">
        <f>ROUND(I112*H112,2)</f>
        <v>0</v>
      </c>
      <c r="BL112" s="13" t="s">
        <v>121</v>
      </c>
      <c r="BM112" s="13" t="s">
        <v>182</v>
      </c>
    </row>
    <row r="113" s="11" customFormat="1">
      <c r="B113" s="217"/>
      <c r="C113" s="218"/>
      <c r="D113" s="214" t="s">
        <v>135</v>
      </c>
      <c r="E113" s="219" t="s">
        <v>1</v>
      </c>
      <c r="F113" s="220" t="s">
        <v>183</v>
      </c>
      <c r="G113" s="218"/>
      <c r="H113" s="221">
        <v>14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135</v>
      </c>
      <c r="AU113" s="227" t="s">
        <v>82</v>
      </c>
      <c r="AV113" s="11" t="s">
        <v>82</v>
      </c>
      <c r="AW113" s="11" t="s">
        <v>34</v>
      </c>
      <c r="AX113" s="11" t="s">
        <v>80</v>
      </c>
      <c r="AY113" s="227" t="s">
        <v>115</v>
      </c>
    </row>
    <row r="114" s="1" customFormat="1" ht="16.5" customHeight="1">
      <c r="B114" s="34"/>
      <c r="C114" s="202" t="s">
        <v>184</v>
      </c>
      <c r="D114" s="202" t="s">
        <v>117</v>
      </c>
      <c r="E114" s="203" t="s">
        <v>185</v>
      </c>
      <c r="F114" s="204" t="s">
        <v>186</v>
      </c>
      <c r="G114" s="205" t="s">
        <v>143</v>
      </c>
      <c r="H114" s="206">
        <v>1</v>
      </c>
      <c r="I114" s="207"/>
      <c r="J114" s="208">
        <f>ROUND(I114*H114,2)</f>
        <v>0</v>
      </c>
      <c r="K114" s="204" t="s">
        <v>133</v>
      </c>
      <c r="L114" s="39"/>
      <c r="M114" s="209" t="s">
        <v>1</v>
      </c>
      <c r="N114" s="210" t="s">
        <v>43</v>
      </c>
      <c r="O114" s="75"/>
      <c r="P114" s="211">
        <f>O114*H114</f>
        <v>0</v>
      </c>
      <c r="Q114" s="211">
        <v>9.0000000000000006E-05</v>
      </c>
      <c r="R114" s="211">
        <f>Q114*H114</f>
        <v>9.0000000000000006E-05</v>
      </c>
      <c r="S114" s="211">
        <v>0</v>
      </c>
      <c r="T114" s="212">
        <f>S114*H114</f>
        <v>0</v>
      </c>
      <c r="AR114" s="13" t="s">
        <v>121</v>
      </c>
      <c r="AT114" s="13" t="s">
        <v>117</v>
      </c>
      <c r="AU114" s="13" t="s">
        <v>82</v>
      </c>
      <c r="AY114" s="13" t="s">
        <v>115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3" t="s">
        <v>80</v>
      </c>
      <c r="BK114" s="213">
        <f>ROUND(I114*H114,2)</f>
        <v>0</v>
      </c>
      <c r="BL114" s="13" t="s">
        <v>121</v>
      </c>
      <c r="BM114" s="13" t="s">
        <v>187</v>
      </c>
    </row>
    <row r="115" s="11" customFormat="1">
      <c r="B115" s="217"/>
      <c r="C115" s="218"/>
      <c r="D115" s="214" t="s">
        <v>135</v>
      </c>
      <c r="E115" s="219" t="s">
        <v>1</v>
      </c>
      <c r="F115" s="220" t="s">
        <v>170</v>
      </c>
      <c r="G115" s="218"/>
      <c r="H115" s="221">
        <v>1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135</v>
      </c>
      <c r="AU115" s="227" t="s">
        <v>82</v>
      </c>
      <c r="AV115" s="11" t="s">
        <v>82</v>
      </c>
      <c r="AW115" s="11" t="s">
        <v>34</v>
      </c>
      <c r="AX115" s="11" t="s">
        <v>80</v>
      </c>
      <c r="AY115" s="227" t="s">
        <v>115</v>
      </c>
    </row>
    <row r="116" s="1" customFormat="1" ht="16.5" customHeight="1">
      <c r="B116" s="34"/>
      <c r="C116" s="202" t="s">
        <v>8</v>
      </c>
      <c r="D116" s="202" t="s">
        <v>117</v>
      </c>
      <c r="E116" s="203" t="s">
        <v>188</v>
      </c>
      <c r="F116" s="204" t="s">
        <v>189</v>
      </c>
      <c r="G116" s="205" t="s">
        <v>149</v>
      </c>
      <c r="H116" s="206">
        <v>85</v>
      </c>
      <c r="I116" s="207"/>
      <c r="J116" s="208">
        <f>ROUND(I116*H116,2)</f>
        <v>0</v>
      </c>
      <c r="K116" s="204" t="s">
        <v>133</v>
      </c>
      <c r="L116" s="39"/>
      <c r="M116" s="209" t="s">
        <v>1</v>
      </c>
      <c r="N116" s="210" t="s">
        <v>43</v>
      </c>
      <c r="O116" s="75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AR116" s="13" t="s">
        <v>121</v>
      </c>
      <c r="AT116" s="13" t="s">
        <v>117</v>
      </c>
      <c r="AU116" s="13" t="s">
        <v>82</v>
      </c>
      <c r="AY116" s="13" t="s">
        <v>115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3" t="s">
        <v>80</v>
      </c>
      <c r="BK116" s="213">
        <f>ROUND(I116*H116,2)</f>
        <v>0</v>
      </c>
      <c r="BL116" s="13" t="s">
        <v>121</v>
      </c>
      <c r="BM116" s="13" t="s">
        <v>190</v>
      </c>
    </row>
    <row r="117" s="11" customFormat="1">
      <c r="B117" s="217"/>
      <c r="C117" s="218"/>
      <c r="D117" s="214" t="s">
        <v>135</v>
      </c>
      <c r="E117" s="219" t="s">
        <v>1</v>
      </c>
      <c r="F117" s="220" t="s">
        <v>191</v>
      </c>
      <c r="G117" s="218"/>
      <c r="H117" s="221">
        <v>85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AT117" s="227" t="s">
        <v>135</v>
      </c>
      <c r="AU117" s="227" t="s">
        <v>82</v>
      </c>
      <c r="AV117" s="11" t="s">
        <v>82</v>
      </c>
      <c r="AW117" s="11" t="s">
        <v>34</v>
      </c>
      <c r="AX117" s="11" t="s">
        <v>80</v>
      </c>
      <c r="AY117" s="227" t="s">
        <v>115</v>
      </c>
    </row>
    <row r="118" s="1" customFormat="1" ht="16.5" customHeight="1">
      <c r="B118" s="34"/>
      <c r="C118" s="202" t="s">
        <v>192</v>
      </c>
      <c r="D118" s="202" t="s">
        <v>117</v>
      </c>
      <c r="E118" s="203" t="s">
        <v>193</v>
      </c>
      <c r="F118" s="204" t="s">
        <v>194</v>
      </c>
      <c r="G118" s="205" t="s">
        <v>149</v>
      </c>
      <c r="H118" s="206">
        <v>193</v>
      </c>
      <c r="I118" s="207"/>
      <c r="J118" s="208">
        <f>ROUND(I118*H118,2)</f>
        <v>0</v>
      </c>
      <c r="K118" s="204" t="s">
        <v>133</v>
      </c>
      <c r="L118" s="39"/>
      <c r="M118" s="209" t="s">
        <v>1</v>
      </c>
      <c r="N118" s="210" t="s">
        <v>43</v>
      </c>
      <c r="O118" s="75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AR118" s="13" t="s">
        <v>121</v>
      </c>
      <c r="AT118" s="13" t="s">
        <v>117</v>
      </c>
      <c r="AU118" s="13" t="s">
        <v>82</v>
      </c>
      <c r="AY118" s="13" t="s">
        <v>115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3" t="s">
        <v>80</v>
      </c>
      <c r="BK118" s="213">
        <f>ROUND(I118*H118,2)</f>
        <v>0</v>
      </c>
      <c r="BL118" s="13" t="s">
        <v>121</v>
      </c>
      <c r="BM118" s="13" t="s">
        <v>195</v>
      </c>
    </row>
    <row r="119" s="11" customFormat="1">
      <c r="B119" s="217"/>
      <c r="C119" s="218"/>
      <c r="D119" s="214" t="s">
        <v>135</v>
      </c>
      <c r="E119" s="219" t="s">
        <v>1</v>
      </c>
      <c r="F119" s="220" t="s">
        <v>196</v>
      </c>
      <c r="G119" s="218"/>
      <c r="H119" s="221">
        <v>14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135</v>
      </c>
      <c r="AU119" s="227" t="s">
        <v>82</v>
      </c>
      <c r="AV119" s="11" t="s">
        <v>82</v>
      </c>
      <c r="AW119" s="11" t="s">
        <v>34</v>
      </c>
      <c r="AX119" s="11" t="s">
        <v>72</v>
      </c>
      <c r="AY119" s="227" t="s">
        <v>115</v>
      </c>
    </row>
    <row r="120" s="11" customFormat="1">
      <c r="B120" s="217"/>
      <c r="C120" s="218"/>
      <c r="D120" s="214" t="s">
        <v>135</v>
      </c>
      <c r="E120" s="219" t="s">
        <v>1</v>
      </c>
      <c r="F120" s="220" t="s">
        <v>197</v>
      </c>
      <c r="G120" s="218"/>
      <c r="H120" s="221">
        <v>17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135</v>
      </c>
      <c r="AU120" s="227" t="s">
        <v>82</v>
      </c>
      <c r="AV120" s="11" t="s">
        <v>82</v>
      </c>
      <c r="AW120" s="11" t="s">
        <v>34</v>
      </c>
      <c r="AX120" s="11" t="s">
        <v>72</v>
      </c>
      <c r="AY120" s="227" t="s">
        <v>115</v>
      </c>
    </row>
    <row r="121" s="11" customFormat="1">
      <c r="B121" s="217"/>
      <c r="C121" s="218"/>
      <c r="D121" s="214" t="s">
        <v>135</v>
      </c>
      <c r="E121" s="219" t="s">
        <v>1</v>
      </c>
      <c r="F121" s="220" t="s">
        <v>198</v>
      </c>
      <c r="G121" s="218"/>
      <c r="H121" s="221">
        <v>10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135</v>
      </c>
      <c r="AU121" s="227" t="s">
        <v>82</v>
      </c>
      <c r="AV121" s="11" t="s">
        <v>82</v>
      </c>
      <c r="AW121" s="11" t="s">
        <v>34</v>
      </c>
      <c r="AX121" s="11" t="s">
        <v>72</v>
      </c>
      <c r="AY121" s="227" t="s">
        <v>115</v>
      </c>
    </row>
    <row r="122" s="11" customFormat="1">
      <c r="B122" s="217"/>
      <c r="C122" s="218"/>
      <c r="D122" s="214" t="s">
        <v>135</v>
      </c>
      <c r="E122" s="219" t="s">
        <v>1</v>
      </c>
      <c r="F122" s="220" t="s">
        <v>199</v>
      </c>
      <c r="G122" s="218"/>
      <c r="H122" s="221">
        <v>19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135</v>
      </c>
      <c r="AU122" s="227" t="s">
        <v>82</v>
      </c>
      <c r="AV122" s="11" t="s">
        <v>82</v>
      </c>
      <c r="AW122" s="11" t="s">
        <v>34</v>
      </c>
      <c r="AX122" s="11" t="s">
        <v>72</v>
      </c>
      <c r="AY122" s="227" t="s">
        <v>115</v>
      </c>
    </row>
    <row r="123" s="11" customFormat="1">
      <c r="B123" s="217"/>
      <c r="C123" s="218"/>
      <c r="D123" s="214" t="s">
        <v>135</v>
      </c>
      <c r="E123" s="219" t="s">
        <v>1</v>
      </c>
      <c r="F123" s="220" t="s">
        <v>200</v>
      </c>
      <c r="G123" s="218"/>
      <c r="H123" s="221">
        <v>8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135</v>
      </c>
      <c r="AU123" s="227" t="s">
        <v>82</v>
      </c>
      <c r="AV123" s="11" t="s">
        <v>82</v>
      </c>
      <c r="AW123" s="11" t="s">
        <v>34</v>
      </c>
      <c r="AX123" s="11" t="s">
        <v>72</v>
      </c>
      <c r="AY123" s="227" t="s">
        <v>115</v>
      </c>
    </row>
    <row r="124" s="11" customFormat="1">
      <c r="B124" s="217"/>
      <c r="C124" s="218"/>
      <c r="D124" s="214" t="s">
        <v>135</v>
      </c>
      <c r="E124" s="219" t="s">
        <v>1</v>
      </c>
      <c r="F124" s="220" t="s">
        <v>201</v>
      </c>
      <c r="G124" s="218"/>
      <c r="H124" s="221">
        <v>36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135</v>
      </c>
      <c r="AU124" s="227" t="s">
        <v>82</v>
      </c>
      <c r="AV124" s="11" t="s">
        <v>82</v>
      </c>
      <c r="AW124" s="11" t="s">
        <v>34</v>
      </c>
      <c r="AX124" s="11" t="s">
        <v>72</v>
      </c>
      <c r="AY124" s="227" t="s">
        <v>115</v>
      </c>
    </row>
    <row r="125" s="11" customFormat="1">
      <c r="B125" s="217"/>
      <c r="C125" s="218"/>
      <c r="D125" s="214" t="s">
        <v>135</v>
      </c>
      <c r="E125" s="219" t="s">
        <v>1</v>
      </c>
      <c r="F125" s="220" t="s">
        <v>202</v>
      </c>
      <c r="G125" s="218"/>
      <c r="H125" s="221">
        <v>24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135</v>
      </c>
      <c r="AU125" s="227" t="s">
        <v>82</v>
      </c>
      <c r="AV125" s="11" t="s">
        <v>82</v>
      </c>
      <c r="AW125" s="11" t="s">
        <v>34</v>
      </c>
      <c r="AX125" s="11" t="s">
        <v>72</v>
      </c>
      <c r="AY125" s="227" t="s">
        <v>115</v>
      </c>
    </row>
    <row r="126" s="11" customFormat="1">
      <c r="B126" s="217"/>
      <c r="C126" s="218"/>
      <c r="D126" s="214" t="s">
        <v>135</v>
      </c>
      <c r="E126" s="219" t="s">
        <v>1</v>
      </c>
      <c r="F126" s="220" t="s">
        <v>203</v>
      </c>
      <c r="G126" s="218"/>
      <c r="H126" s="221">
        <v>2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135</v>
      </c>
      <c r="AU126" s="227" t="s">
        <v>82</v>
      </c>
      <c r="AV126" s="11" t="s">
        <v>82</v>
      </c>
      <c r="AW126" s="11" t="s">
        <v>34</v>
      </c>
      <c r="AX126" s="11" t="s">
        <v>72</v>
      </c>
      <c r="AY126" s="227" t="s">
        <v>115</v>
      </c>
    </row>
    <row r="127" s="11" customFormat="1">
      <c r="B127" s="217"/>
      <c r="C127" s="218"/>
      <c r="D127" s="214" t="s">
        <v>135</v>
      </c>
      <c r="E127" s="219" t="s">
        <v>1</v>
      </c>
      <c r="F127" s="220" t="s">
        <v>204</v>
      </c>
      <c r="G127" s="218"/>
      <c r="H127" s="221">
        <v>18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135</v>
      </c>
      <c r="AU127" s="227" t="s">
        <v>82</v>
      </c>
      <c r="AV127" s="11" t="s">
        <v>82</v>
      </c>
      <c r="AW127" s="11" t="s">
        <v>34</v>
      </c>
      <c r="AX127" s="11" t="s">
        <v>72</v>
      </c>
      <c r="AY127" s="227" t="s">
        <v>115</v>
      </c>
    </row>
    <row r="128" s="11" customFormat="1">
      <c r="B128" s="217"/>
      <c r="C128" s="218"/>
      <c r="D128" s="214" t="s">
        <v>135</v>
      </c>
      <c r="E128" s="219" t="s">
        <v>1</v>
      </c>
      <c r="F128" s="220" t="s">
        <v>205</v>
      </c>
      <c r="G128" s="218"/>
      <c r="H128" s="221">
        <v>11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135</v>
      </c>
      <c r="AU128" s="227" t="s">
        <v>82</v>
      </c>
      <c r="AV128" s="11" t="s">
        <v>82</v>
      </c>
      <c r="AW128" s="11" t="s">
        <v>34</v>
      </c>
      <c r="AX128" s="11" t="s">
        <v>72</v>
      </c>
      <c r="AY128" s="227" t="s">
        <v>115</v>
      </c>
    </row>
    <row r="129" s="11" customFormat="1">
      <c r="B129" s="217"/>
      <c r="C129" s="218"/>
      <c r="D129" s="214" t="s">
        <v>135</v>
      </c>
      <c r="E129" s="219" t="s">
        <v>1</v>
      </c>
      <c r="F129" s="220" t="s">
        <v>206</v>
      </c>
      <c r="G129" s="218"/>
      <c r="H129" s="221">
        <v>8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135</v>
      </c>
      <c r="AU129" s="227" t="s">
        <v>82</v>
      </c>
      <c r="AV129" s="11" t="s">
        <v>82</v>
      </c>
      <c r="AW129" s="11" t="s">
        <v>34</v>
      </c>
      <c r="AX129" s="11" t="s">
        <v>72</v>
      </c>
      <c r="AY129" s="227" t="s">
        <v>115</v>
      </c>
    </row>
    <row r="130" s="11" customFormat="1">
      <c r="B130" s="217"/>
      <c r="C130" s="218"/>
      <c r="D130" s="214" t="s">
        <v>135</v>
      </c>
      <c r="E130" s="219" t="s">
        <v>1</v>
      </c>
      <c r="F130" s="220" t="s">
        <v>207</v>
      </c>
      <c r="G130" s="218"/>
      <c r="H130" s="221">
        <v>26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135</v>
      </c>
      <c r="AU130" s="227" t="s">
        <v>82</v>
      </c>
      <c r="AV130" s="11" t="s">
        <v>82</v>
      </c>
      <c r="AW130" s="11" t="s">
        <v>34</v>
      </c>
      <c r="AX130" s="11" t="s">
        <v>72</v>
      </c>
      <c r="AY130" s="227" t="s">
        <v>115</v>
      </c>
    </row>
    <row r="131" s="1" customFormat="1" ht="16.5" customHeight="1">
      <c r="B131" s="34"/>
      <c r="C131" s="202" t="s">
        <v>208</v>
      </c>
      <c r="D131" s="202" t="s">
        <v>117</v>
      </c>
      <c r="E131" s="203" t="s">
        <v>209</v>
      </c>
      <c r="F131" s="204" t="s">
        <v>210</v>
      </c>
      <c r="G131" s="205" t="s">
        <v>149</v>
      </c>
      <c r="H131" s="206">
        <v>57.899999999999999</v>
      </c>
      <c r="I131" s="207"/>
      <c r="J131" s="208">
        <f>ROUND(I131*H131,2)</f>
        <v>0</v>
      </c>
      <c r="K131" s="204" t="s">
        <v>133</v>
      </c>
      <c r="L131" s="39"/>
      <c r="M131" s="209" t="s">
        <v>1</v>
      </c>
      <c r="N131" s="210" t="s">
        <v>43</v>
      </c>
      <c r="O131" s="75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AR131" s="13" t="s">
        <v>121</v>
      </c>
      <c r="AT131" s="13" t="s">
        <v>117</v>
      </c>
      <c r="AU131" s="13" t="s">
        <v>82</v>
      </c>
      <c r="AY131" s="13" t="s">
        <v>115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3" t="s">
        <v>80</v>
      </c>
      <c r="BK131" s="213">
        <f>ROUND(I131*H131,2)</f>
        <v>0</v>
      </c>
      <c r="BL131" s="13" t="s">
        <v>121</v>
      </c>
      <c r="BM131" s="13" t="s">
        <v>211</v>
      </c>
    </row>
    <row r="132" s="11" customFormat="1">
      <c r="B132" s="217"/>
      <c r="C132" s="218"/>
      <c r="D132" s="214" t="s">
        <v>135</v>
      </c>
      <c r="E132" s="219" t="s">
        <v>1</v>
      </c>
      <c r="F132" s="220" t="s">
        <v>212</v>
      </c>
      <c r="G132" s="218"/>
      <c r="H132" s="221">
        <v>57.899999999999999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135</v>
      </c>
      <c r="AU132" s="227" t="s">
        <v>82</v>
      </c>
      <c r="AV132" s="11" t="s">
        <v>82</v>
      </c>
      <c r="AW132" s="11" t="s">
        <v>34</v>
      </c>
      <c r="AX132" s="11" t="s">
        <v>80</v>
      </c>
      <c r="AY132" s="227" t="s">
        <v>115</v>
      </c>
    </row>
    <row r="133" s="1" customFormat="1" ht="16.5" customHeight="1">
      <c r="B133" s="34"/>
      <c r="C133" s="202" t="s">
        <v>213</v>
      </c>
      <c r="D133" s="202" t="s">
        <v>117</v>
      </c>
      <c r="E133" s="203" t="s">
        <v>214</v>
      </c>
      <c r="F133" s="204" t="s">
        <v>215</v>
      </c>
      <c r="G133" s="205" t="s">
        <v>149</v>
      </c>
      <c r="H133" s="206">
        <v>6380</v>
      </c>
      <c r="I133" s="207"/>
      <c r="J133" s="208">
        <f>ROUND(I133*H133,2)</f>
        <v>0</v>
      </c>
      <c r="K133" s="204" t="s">
        <v>133</v>
      </c>
      <c r="L133" s="39"/>
      <c r="M133" s="209" t="s">
        <v>1</v>
      </c>
      <c r="N133" s="210" t="s">
        <v>43</v>
      </c>
      <c r="O133" s="75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AR133" s="13" t="s">
        <v>121</v>
      </c>
      <c r="AT133" s="13" t="s">
        <v>117</v>
      </c>
      <c r="AU133" s="13" t="s">
        <v>82</v>
      </c>
      <c r="AY133" s="13" t="s">
        <v>115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3" t="s">
        <v>80</v>
      </c>
      <c r="BK133" s="213">
        <f>ROUND(I133*H133,2)</f>
        <v>0</v>
      </c>
      <c r="BL133" s="13" t="s">
        <v>121</v>
      </c>
      <c r="BM133" s="13" t="s">
        <v>216</v>
      </c>
    </row>
    <row r="134" s="11" customFormat="1">
      <c r="B134" s="217"/>
      <c r="C134" s="218"/>
      <c r="D134" s="214" t="s">
        <v>135</v>
      </c>
      <c r="E134" s="219" t="s">
        <v>1</v>
      </c>
      <c r="F134" s="220" t="s">
        <v>217</v>
      </c>
      <c r="G134" s="218"/>
      <c r="H134" s="221">
        <v>350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135</v>
      </c>
      <c r="AU134" s="227" t="s">
        <v>82</v>
      </c>
      <c r="AV134" s="11" t="s">
        <v>82</v>
      </c>
      <c r="AW134" s="11" t="s">
        <v>34</v>
      </c>
      <c r="AX134" s="11" t="s">
        <v>72</v>
      </c>
      <c r="AY134" s="227" t="s">
        <v>115</v>
      </c>
    </row>
    <row r="135" s="11" customFormat="1">
      <c r="B135" s="217"/>
      <c r="C135" s="218"/>
      <c r="D135" s="214" t="s">
        <v>135</v>
      </c>
      <c r="E135" s="219" t="s">
        <v>1</v>
      </c>
      <c r="F135" s="220" t="s">
        <v>218</v>
      </c>
      <c r="G135" s="218"/>
      <c r="H135" s="221">
        <v>280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135</v>
      </c>
      <c r="AU135" s="227" t="s">
        <v>82</v>
      </c>
      <c r="AV135" s="11" t="s">
        <v>82</v>
      </c>
      <c r="AW135" s="11" t="s">
        <v>34</v>
      </c>
      <c r="AX135" s="11" t="s">
        <v>72</v>
      </c>
      <c r="AY135" s="227" t="s">
        <v>115</v>
      </c>
    </row>
    <row r="136" s="11" customFormat="1">
      <c r="B136" s="217"/>
      <c r="C136" s="218"/>
      <c r="D136" s="214" t="s">
        <v>135</v>
      </c>
      <c r="E136" s="219" t="s">
        <v>1</v>
      </c>
      <c r="F136" s="220" t="s">
        <v>219</v>
      </c>
      <c r="G136" s="218"/>
      <c r="H136" s="221">
        <v>420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135</v>
      </c>
      <c r="AU136" s="227" t="s">
        <v>82</v>
      </c>
      <c r="AV136" s="11" t="s">
        <v>82</v>
      </c>
      <c r="AW136" s="11" t="s">
        <v>34</v>
      </c>
      <c r="AX136" s="11" t="s">
        <v>72</v>
      </c>
      <c r="AY136" s="227" t="s">
        <v>115</v>
      </c>
    </row>
    <row r="137" s="11" customFormat="1">
      <c r="B137" s="217"/>
      <c r="C137" s="218"/>
      <c r="D137" s="214" t="s">
        <v>135</v>
      </c>
      <c r="E137" s="219" t="s">
        <v>1</v>
      </c>
      <c r="F137" s="220" t="s">
        <v>220</v>
      </c>
      <c r="G137" s="218"/>
      <c r="H137" s="221">
        <v>500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135</v>
      </c>
      <c r="AU137" s="227" t="s">
        <v>82</v>
      </c>
      <c r="AV137" s="11" t="s">
        <v>82</v>
      </c>
      <c r="AW137" s="11" t="s">
        <v>34</v>
      </c>
      <c r="AX137" s="11" t="s">
        <v>72</v>
      </c>
      <c r="AY137" s="227" t="s">
        <v>115</v>
      </c>
    </row>
    <row r="138" s="11" customFormat="1">
      <c r="B138" s="217"/>
      <c r="C138" s="218"/>
      <c r="D138" s="214" t="s">
        <v>135</v>
      </c>
      <c r="E138" s="219" t="s">
        <v>1</v>
      </c>
      <c r="F138" s="220" t="s">
        <v>221</v>
      </c>
      <c r="G138" s="218"/>
      <c r="H138" s="221">
        <v>1000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135</v>
      </c>
      <c r="AU138" s="227" t="s">
        <v>82</v>
      </c>
      <c r="AV138" s="11" t="s">
        <v>82</v>
      </c>
      <c r="AW138" s="11" t="s">
        <v>34</v>
      </c>
      <c r="AX138" s="11" t="s">
        <v>72</v>
      </c>
      <c r="AY138" s="227" t="s">
        <v>115</v>
      </c>
    </row>
    <row r="139" s="11" customFormat="1">
      <c r="B139" s="217"/>
      <c r="C139" s="218"/>
      <c r="D139" s="214" t="s">
        <v>135</v>
      </c>
      <c r="E139" s="219" t="s">
        <v>1</v>
      </c>
      <c r="F139" s="220" t="s">
        <v>222</v>
      </c>
      <c r="G139" s="218"/>
      <c r="H139" s="221">
        <v>360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135</v>
      </c>
      <c r="AU139" s="227" t="s">
        <v>82</v>
      </c>
      <c r="AV139" s="11" t="s">
        <v>82</v>
      </c>
      <c r="AW139" s="11" t="s">
        <v>34</v>
      </c>
      <c r="AX139" s="11" t="s">
        <v>72</v>
      </c>
      <c r="AY139" s="227" t="s">
        <v>115</v>
      </c>
    </row>
    <row r="140" s="11" customFormat="1">
      <c r="B140" s="217"/>
      <c r="C140" s="218"/>
      <c r="D140" s="214" t="s">
        <v>135</v>
      </c>
      <c r="E140" s="219" t="s">
        <v>1</v>
      </c>
      <c r="F140" s="220" t="s">
        <v>223</v>
      </c>
      <c r="G140" s="218"/>
      <c r="H140" s="221">
        <v>310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135</v>
      </c>
      <c r="AU140" s="227" t="s">
        <v>82</v>
      </c>
      <c r="AV140" s="11" t="s">
        <v>82</v>
      </c>
      <c r="AW140" s="11" t="s">
        <v>34</v>
      </c>
      <c r="AX140" s="11" t="s">
        <v>72</v>
      </c>
      <c r="AY140" s="227" t="s">
        <v>115</v>
      </c>
    </row>
    <row r="141" s="11" customFormat="1">
      <c r="B141" s="217"/>
      <c r="C141" s="218"/>
      <c r="D141" s="214" t="s">
        <v>135</v>
      </c>
      <c r="E141" s="219" t="s">
        <v>1</v>
      </c>
      <c r="F141" s="220" t="s">
        <v>224</v>
      </c>
      <c r="G141" s="218"/>
      <c r="H141" s="221">
        <v>370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135</v>
      </c>
      <c r="AU141" s="227" t="s">
        <v>82</v>
      </c>
      <c r="AV141" s="11" t="s">
        <v>82</v>
      </c>
      <c r="AW141" s="11" t="s">
        <v>34</v>
      </c>
      <c r="AX141" s="11" t="s">
        <v>72</v>
      </c>
      <c r="AY141" s="227" t="s">
        <v>115</v>
      </c>
    </row>
    <row r="142" s="11" customFormat="1">
      <c r="B142" s="217"/>
      <c r="C142" s="218"/>
      <c r="D142" s="214" t="s">
        <v>135</v>
      </c>
      <c r="E142" s="219" t="s">
        <v>1</v>
      </c>
      <c r="F142" s="220" t="s">
        <v>225</v>
      </c>
      <c r="G142" s="218"/>
      <c r="H142" s="221">
        <v>510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135</v>
      </c>
      <c r="AU142" s="227" t="s">
        <v>82</v>
      </c>
      <c r="AV142" s="11" t="s">
        <v>82</v>
      </c>
      <c r="AW142" s="11" t="s">
        <v>34</v>
      </c>
      <c r="AX142" s="11" t="s">
        <v>72</v>
      </c>
      <c r="AY142" s="227" t="s">
        <v>115</v>
      </c>
    </row>
    <row r="143" s="11" customFormat="1">
      <c r="B143" s="217"/>
      <c r="C143" s="218"/>
      <c r="D143" s="214" t="s">
        <v>135</v>
      </c>
      <c r="E143" s="219" t="s">
        <v>1</v>
      </c>
      <c r="F143" s="220" t="s">
        <v>226</v>
      </c>
      <c r="G143" s="218"/>
      <c r="H143" s="221">
        <v>1600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135</v>
      </c>
      <c r="AU143" s="227" t="s">
        <v>82</v>
      </c>
      <c r="AV143" s="11" t="s">
        <v>82</v>
      </c>
      <c r="AW143" s="11" t="s">
        <v>34</v>
      </c>
      <c r="AX143" s="11" t="s">
        <v>72</v>
      </c>
      <c r="AY143" s="227" t="s">
        <v>115</v>
      </c>
    </row>
    <row r="144" s="11" customFormat="1">
      <c r="B144" s="217"/>
      <c r="C144" s="218"/>
      <c r="D144" s="214" t="s">
        <v>135</v>
      </c>
      <c r="E144" s="219" t="s">
        <v>1</v>
      </c>
      <c r="F144" s="220" t="s">
        <v>227</v>
      </c>
      <c r="G144" s="218"/>
      <c r="H144" s="221">
        <v>350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135</v>
      </c>
      <c r="AU144" s="227" t="s">
        <v>82</v>
      </c>
      <c r="AV144" s="11" t="s">
        <v>82</v>
      </c>
      <c r="AW144" s="11" t="s">
        <v>34</v>
      </c>
      <c r="AX144" s="11" t="s">
        <v>72</v>
      </c>
      <c r="AY144" s="227" t="s">
        <v>115</v>
      </c>
    </row>
    <row r="145" s="11" customFormat="1">
      <c r="B145" s="217"/>
      <c r="C145" s="218"/>
      <c r="D145" s="214" t="s">
        <v>135</v>
      </c>
      <c r="E145" s="219" t="s">
        <v>1</v>
      </c>
      <c r="F145" s="220" t="s">
        <v>228</v>
      </c>
      <c r="G145" s="218"/>
      <c r="H145" s="221">
        <v>330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135</v>
      </c>
      <c r="AU145" s="227" t="s">
        <v>82</v>
      </c>
      <c r="AV145" s="11" t="s">
        <v>82</v>
      </c>
      <c r="AW145" s="11" t="s">
        <v>34</v>
      </c>
      <c r="AX145" s="11" t="s">
        <v>72</v>
      </c>
      <c r="AY145" s="227" t="s">
        <v>115</v>
      </c>
    </row>
    <row r="146" s="1" customFormat="1" ht="16.5" customHeight="1">
      <c r="B146" s="34"/>
      <c r="C146" s="202" t="s">
        <v>229</v>
      </c>
      <c r="D146" s="202" t="s">
        <v>117</v>
      </c>
      <c r="E146" s="203" t="s">
        <v>230</v>
      </c>
      <c r="F146" s="204" t="s">
        <v>231</v>
      </c>
      <c r="G146" s="205" t="s">
        <v>149</v>
      </c>
      <c r="H146" s="206">
        <v>242</v>
      </c>
      <c r="I146" s="207"/>
      <c r="J146" s="208">
        <f>ROUND(I146*H146,2)</f>
        <v>0</v>
      </c>
      <c r="K146" s="204" t="s">
        <v>133</v>
      </c>
      <c r="L146" s="39"/>
      <c r="M146" s="209" t="s">
        <v>1</v>
      </c>
      <c r="N146" s="210" t="s">
        <v>43</v>
      </c>
      <c r="O146" s="75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AR146" s="13" t="s">
        <v>121</v>
      </c>
      <c r="AT146" s="13" t="s">
        <v>117</v>
      </c>
      <c r="AU146" s="13" t="s">
        <v>82</v>
      </c>
      <c r="AY146" s="13" t="s">
        <v>115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3" t="s">
        <v>80</v>
      </c>
      <c r="BK146" s="213">
        <f>ROUND(I146*H146,2)</f>
        <v>0</v>
      </c>
      <c r="BL146" s="13" t="s">
        <v>121</v>
      </c>
      <c r="BM146" s="13" t="s">
        <v>232</v>
      </c>
    </row>
    <row r="147" s="11" customFormat="1">
      <c r="B147" s="217"/>
      <c r="C147" s="218"/>
      <c r="D147" s="214" t="s">
        <v>135</v>
      </c>
      <c r="E147" s="219" t="s">
        <v>1</v>
      </c>
      <c r="F147" s="220" t="s">
        <v>233</v>
      </c>
      <c r="G147" s="218"/>
      <c r="H147" s="221">
        <v>27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135</v>
      </c>
      <c r="AU147" s="227" t="s">
        <v>82</v>
      </c>
      <c r="AV147" s="11" t="s">
        <v>82</v>
      </c>
      <c r="AW147" s="11" t="s">
        <v>34</v>
      </c>
      <c r="AX147" s="11" t="s">
        <v>72</v>
      </c>
      <c r="AY147" s="227" t="s">
        <v>115</v>
      </c>
    </row>
    <row r="148" s="11" customFormat="1">
      <c r="B148" s="217"/>
      <c r="C148" s="218"/>
      <c r="D148" s="214" t="s">
        <v>135</v>
      </c>
      <c r="E148" s="219" t="s">
        <v>1</v>
      </c>
      <c r="F148" s="220" t="s">
        <v>234</v>
      </c>
      <c r="G148" s="218"/>
      <c r="H148" s="221">
        <v>215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135</v>
      </c>
      <c r="AU148" s="227" t="s">
        <v>82</v>
      </c>
      <c r="AV148" s="11" t="s">
        <v>82</v>
      </c>
      <c r="AW148" s="11" t="s">
        <v>34</v>
      </c>
      <c r="AX148" s="11" t="s">
        <v>72</v>
      </c>
      <c r="AY148" s="227" t="s">
        <v>115</v>
      </c>
    </row>
    <row r="149" s="1" customFormat="1" ht="16.5" customHeight="1">
      <c r="B149" s="34"/>
      <c r="C149" s="202" t="s">
        <v>235</v>
      </c>
      <c r="D149" s="202" t="s">
        <v>117</v>
      </c>
      <c r="E149" s="203" t="s">
        <v>236</v>
      </c>
      <c r="F149" s="204" t="s">
        <v>237</v>
      </c>
      <c r="G149" s="205" t="s">
        <v>149</v>
      </c>
      <c r="H149" s="206">
        <v>72.599999999999994</v>
      </c>
      <c r="I149" s="207"/>
      <c r="J149" s="208">
        <f>ROUND(I149*H149,2)</f>
        <v>0</v>
      </c>
      <c r="K149" s="204" t="s">
        <v>133</v>
      </c>
      <c r="L149" s="39"/>
      <c r="M149" s="209" t="s">
        <v>1</v>
      </c>
      <c r="N149" s="210" t="s">
        <v>43</v>
      </c>
      <c r="O149" s="75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AR149" s="13" t="s">
        <v>121</v>
      </c>
      <c r="AT149" s="13" t="s">
        <v>117</v>
      </c>
      <c r="AU149" s="13" t="s">
        <v>82</v>
      </c>
      <c r="AY149" s="13" t="s">
        <v>115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3" t="s">
        <v>80</v>
      </c>
      <c r="BK149" s="213">
        <f>ROUND(I149*H149,2)</f>
        <v>0</v>
      </c>
      <c r="BL149" s="13" t="s">
        <v>121</v>
      </c>
      <c r="BM149" s="13" t="s">
        <v>238</v>
      </c>
    </row>
    <row r="150" s="11" customFormat="1">
      <c r="B150" s="217"/>
      <c r="C150" s="218"/>
      <c r="D150" s="214" t="s">
        <v>135</v>
      </c>
      <c r="E150" s="219" t="s">
        <v>1</v>
      </c>
      <c r="F150" s="220" t="s">
        <v>239</v>
      </c>
      <c r="G150" s="218"/>
      <c r="H150" s="221">
        <v>72.599999999999994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135</v>
      </c>
      <c r="AU150" s="227" t="s">
        <v>82</v>
      </c>
      <c r="AV150" s="11" t="s">
        <v>82</v>
      </c>
      <c r="AW150" s="11" t="s">
        <v>34</v>
      </c>
      <c r="AX150" s="11" t="s">
        <v>80</v>
      </c>
      <c r="AY150" s="227" t="s">
        <v>115</v>
      </c>
    </row>
    <row r="151" s="1" customFormat="1" ht="16.5" customHeight="1">
      <c r="B151" s="34"/>
      <c r="C151" s="202" t="s">
        <v>7</v>
      </c>
      <c r="D151" s="202" t="s">
        <v>117</v>
      </c>
      <c r="E151" s="203" t="s">
        <v>240</v>
      </c>
      <c r="F151" s="204" t="s">
        <v>241</v>
      </c>
      <c r="G151" s="205" t="s">
        <v>149</v>
      </c>
      <c r="H151" s="206">
        <v>2445</v>
      </c>
      <c r="I151" s="207"/>
      <c r="J151" s="208">
        <f>ROUND(I151*H151,2)</f>
        <v>0</v>
      </c>
      <c r="K151" s="204" t="s">
        <v>133</v>
      </c>
      <c r="L151" s="39"/>
      <c r="M151" s="209" t="s">
        <v>1</v>
      </c>
      <c r="N151" s="210" t="s">
        <v>43</v>
      </c>
      <c r="O151" s="75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AR151" s="13" t="s">
        <v>121</v>
      </c>
      <c r="AT151" s="13" t="s">
        <v>117</v>
      </c>
      <c r="AU151" s="13" t="s">
        <v>82</v>
      </c>
      <c r="AY151" s="13" t="s">
        <v>115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3" t="s">
        <v>80</v>
      </c>
      <c r="BK151" s="213">
        <f>ROUND(I151*H151,2)</f>
        <v>0</v>
      </c>
      <c r="BL151" s="13" t="s">
        <v>121</v>
      </c>
      <c r="BM151" s="13" t="s">
        <v>242</v>
      </c>
    </row>
    <row r="152" s="11" customFormat="1">
      <c r="B152" s="217"/>
      <c r="C152" s="218"/>
      <c r="D152" s="214" t="s">
        <v>135</v>
      </c>
      <c r="E152" s="219" t="s">
        <v>1</v>
      </c>
      <c r="F152" s="220" t="s">
        <v>243</v>
      </c>
      <c r="G152" s="218"/>
      <c r="H152" s="221">
        <v>0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135</v>
      </c>
      <c r="AU152" s="227" t="s">
        <v>82</v>
      </c>
      <c r="AV152" s="11" t="s">
        <v>82</v>
      </c>
      <c r="AW152" s="11" t="s">
        <v>34</v>
      </c>
      <c r="AX152" s="11" t="s">
        <v>72</v>
      </c>
      <c r="AY152" s="227" t="s">
        <v>115</v>
      </c>
    </row>
    <row r="153" s="11" customFormat="1">
      <c r="B153" s="217"/>
      <c r="C153" s="218"/>
      <c r="D153" s="214" t="s">
        <v>135</v>
      </c>
      <c r="E153" s="219" t="s">
        <v>1</v>
      </c>
      <c r="F153" s="220" t="s">
        <v>244</v>
      </c>
      <c r="G153" s="218"/>
      <c r="H153" s="221">
        <v>93.332999999999998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135</v>
      </c>
      <c r="AU153" s="227" t="s">
        <v>82</v>
      </c>
      <c r="AV153" s="11" t="s">
        <v>82</v>
      </c>
      <c r="AW153" s="11" t="s">
        <v>34</v>
      </c>
      <c r="AX153" s="11" t="s">
        <v>72</v>
      </c>
      <c r="AY153" s="227" t="s">
        <v>115</v>
      </c>
    </row>
    <row r="154" s="11" customFormat="1">
      <c r="B154" s="217"/>
      <c r="C154" s="218"/>
      <c r="D154" s="214" t="s">
        <v>135</v>
      </c>
      <c r="E154" s="219" t="s">
        <v>1</v>
      </c>
      <c r="F154" s="220" t="s">
        <v>245</v>
      </c>
      <c r="G154" s="218"/>
      <c r="H154" s="221">
        <v>140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135</v>
      </c>
      <c r="AU154" s="227" t="s">
        <v>82</v>
      </c>
      <c r="AV154" s="11" t="s">
        <v>82</v>
      </c>
      <c r="AW154" s="11" t="s">
        <v>34</v>
      </c>
      <c r="AX154" s="11" t="s">
        <v>72</v>
      </c>
      <c r="AY154" s="227" t="s">
        <v>115</v>
      </c>
    </row>
    <row r="155" s="11" customFormat="1">
      <c r="B155" s="217"/>
      <c r="C155" s="218"/>
      <c r="D155" s="214" t="s">
        <v>135</v>
      </c>
      <c r="E155" s="219" t="s">
        <v>1</v>
      </c>
      <c r="F155" s="220" t="s">
        <v>246</v>
      </c>
      <c r="G155" s="218"/>
      <c r="H155" s="221">
        <v>166.667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135</v>
      </c>
      <c r="AU155" s="227" t="s">
        <v>82</v>
      </c>
      <c r="AV155" s="11" t="s">
        <v>82</v>
      </c>
      <c r="AW155" s="11" t="s">
        <v>34</v>
      </c>
      <c r="AX155" s="11" t="s">
        <v>72</v>
      </c>
      <c r="AY155" s="227" t="s">
        <v>115</v>
      </c>
    </row>
    <row r="156" s="11" customFormat="1">
      <c r="B156" s="217"/>
      <c r="C156" s="218"/>
      <c r="D156" s="214" t="s">
        <v>135</v>
      </c>
      <c r="E156" s="219" t="s">
        <v>1</v>
      </c>
      <c r="F156" s="220" t="s">
        <v>247</v>
      </c>
      <c r="G156" s="218"/>
      <c r="H156" s="221">
        <v>500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135</v>
      </c>
      <c r="AU156" s="227" t="s">
        <v>82</v>
      </c>
      <c r="AV156" s="11" t="s">
        <v>82</v>
      </c>
      <c r="AW156" s="11" t="s">
        <v>34</v>
      </c>
      <c r="AX156" s="11" t="s">
        <v>72</v>
      </c>
      <c r="AY156" s="227" t="s">
        <v>115</v>
      </c>
    </row>
    <row r="157" s="11" customFormat="1">
      <c r="B157" s="217"/>
      <c r="C157" s="218"/>
      <c r="D157" s="214" t="s">
        <v>135</v>
      </c>
      <c r="E157" s="219" t="s">
        <v>1</v>
      </c>
      <c r="F157" s="220" t="s">
        <v>248</v>
      </c>
      <c r="G157" s="218"/>
      <c r="H157" s="221">
        <v>180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135</v>
      </c>
      <c r="AU157" s="227" t="s">
        <v>82</v>
      </c>
      <c r="AV157" s="11" t="s">
        <v>82</v>
      </c>
      <c r="AW157" s="11" t="s">
        <v>34</v>
      </c>
      <c r="AX157" s="11" t="s">
        <v>72</v>
      </c>
      <c r="AY157" s="227" t="s">
        <v>115</v>
      </c>
    </row>
    <row r="158" s="11" customFormat="1">
      <c r="B158" s="217"/>
      <c r="C158" s="218"/>
      <c r="D158" s="214" t="s">
        <v>135</v>
      </c>
      <c r="E158" s="219" t="s">
        <v>1</v>
      </c>
      <c r="F158" s="220" t="s">
        <v>249</v>
      </c>
      <c r="G158" s="218"/>
      <c r="H158" s="221">
        <v>155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135</v>
      </c>
      <c r="AU158" s="227" t="s">
        <v>82</v>
      </c>
      <c r="AV158" s="11" t="s">
        <v>82</v>
      </c>
      <c r="AW158" s="11" t="s">
        <v>34</v>
      </c>
      <c r="AX158" s="11" t="s">
        <v>72</v>
      </c>
      <c r="AY158" s="227" t="s">
        <v>115</v>
      </c>
    </row>
    <row r="159" s="11" customFormat="1">
      <c r="B159" s="217"/>
      <c r="C159" s="218"/>
      <c r="D159" s="214" t="s">
        <v>135</v>
      </c>
      <c r="E159" s="219" t="s">
        <v>1</v>
      </c>
      <c r="F159" s="220" t="s">
        <v>250</v>
      </c>
      <c r="G159" s="218"/>
      <c r="H159" s="221">
        <v>123.333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135</v>
      </c>
      <c r="AU159" s="227" t="s">
        <v>82</v>
      </c>
      <c r="AV159" s="11" t="s">
        <v>82</v>
      </c>
      <c r="AW159" s="11" t="s">
        <v>34</v>
      </c>
      <c r="AX159" s="11" t="s">
        <v>72</v>
      </c>
      <c r="AY159" s="227" t="s">
        <v>115</v>
      </c>
    </row>
    <row r="160" s="11" customFormat="1">
      <c r="B160" s="217"/>
      <c r="C160" s="218"/>
      <c r="D160" s="214" t="s">
        <v>135</v>
      </c>
      <c r="E160" s="219" t="s">
        <v>1</v>
      </c>
      <c r="F160" s="220" t="s">
        <v>251</v>
      </c>
      <c r="G160" s="218"/>
      <c r="H160" s="221">
        <v>170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135</v>
      </c>
      <c r="AU160" s="227" t="s">
        <v>82</v>
      </c>
      <c r="AV160" s="11" t="s">
        <v>82</v>
      </c>
      <c r="AW160" s="11" t="s">
        <v>34</v>
      </c>
      <c r="AX160" s="11" t="s">
        <v>72</v>
      </c>
      <c r="AY160" s="227" t="s">
        <v>115</v>
      </c>
    </row>
    <row r="161" s="11" customFormat="1">
      <c r="B161" s="217"/>
      <c r="C161" s="218"/>
      <c r="D161" s="214" t="s">
        <v>135</v>
      </c>
      <c r="E161" s="219" t="s">
        <v>1</v>
      </c>
      <c r="F161" s="220" t="s">
        <v>252</v>
      </c>
      <c r="G161" s="218"/>
      <c r="H161" s="221">
        <v>800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135</v>
      </c>
      <c r="AU161" s="227" t="s">
        <v>82</v>
      </c>
      <c r="AV161" s="11" t="s">
        <v>82</v>
      </c>
      <c r="AW161" s="11" t="s">
        <v>34</v>
      </c>
      <c r="AX161" s="11" t="s">
        <v>72</v>
      </c>
      <c r="AY161" s="227" t="s">
        <v>115</v>
      </c>
    </row>
    <row r="162" s="11" customFormat="1">
      <c r="B162" s="217"/>
      <c r="C162" s="218"/>
      <c r="D162" s="214" t="s">
        <v>135</v>
      </c>
      <c r="E162" s="219" t="s">
        <v>1</v>
      </c>
      <c r="F162" s="220" t="s">
        <v>253</v>
      </c>
      <c r="G162" s="218"/>
      <c r="H162" s="221">
        <v>116.667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135</v>
      </c>
      <c r="AU162" s="227" t="s">
        <v>82</v>
      </c>
      <c r="AV162" s="11" t="s">
        <v>82</v>
      </c>
      <c r="AW162" s="11" t="s">
        <v>34</v>
      </c>
      <c r="AX162" s="11" t="s">
        <v>72</v>
      </c>
      <c r="AY162" s="227" t="s">
        <v>115</v>
      </c>
    </row>
    <row r="163" s="11" customFormat="1">
      <c r="B163" s="217"/>
      <c r="C163" s="218"/>
      <c r="D163" s="214" t="s">
        <v>135</v>
      </c>
      <c r="E163" s="219" t="s">
        <v>1</v>
      </c>
      <c r="F163" s="220" t="s">
        <v>254</v>
      </c>
      <c r="G163" s="218"/>
      <c r="H163" s="221">
        <v>0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135</v>
      </c>
      <c r="AU163" s="227" t="s">
        <v>82</v>
      </c>
      <c r="AV163" s="11" t="s">
        <v>82</v>
      </c>
      <c r="AW163" s="11" t="s">
        <v>34</v>
      </c>
      <c r="AX163" s="11" t="s">
        <v>72</v>
      </c>
      <c r="AY163" s="227" t="s">
        <v>115</v>
      </c>
    </row>
    <row r="164" s="1" customFormat="1" ht="16.5" customHeight="1">
      <c r="B164" s="34"/>
      <c r="C164" s="202" t="s">
        <v>255</v>
      </c>
      <c r="D164" s="202" t="s">
        <v>117</v>
      </c>
      <c r="E164" s="203" t="s">
        <v>256</v>
      </c>
      <c r="F164" s="204" t="s">
        <v>257</v>
      </c>
      <c r="G164" s="205" t="s">
        <v>149</v>
      </c>
      <c r="H164" s="206">
        <v>200</v>
      </c>
      <c r="I164" s="207"/>
      <c r="J164" s="208">
        <f>ROUND(I164*H164,2)</f>
        <v>0</v>
      </c>
      <c r="K164" s="204" t="s">
        <v>133</v>
      </c>
      <c r="L164" s="39"/>
      <c r="M164" s="209" t="s">
        <v>1</v>
      </c>
      <c r="N164" s="210" t="s">
        <v>43</v>
      </c>
      <c r="O164" s="75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AR164" s="13" t="s">
        <v>121</v>
      </c>
      <c r="AT164" s="13" t="s">
        <v>117</v>
      </c>
      <c r="AU164" s="13" t="s">
        <v>82</v>
      </c>
      <c r="AY164" s="13" t="s">
        <v>115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3" t="s">
        <v>80</v>
      </c>
      <c r="BK164" s="213">
        <f>ROUND(I164*H164,2)</f>
        <v>0</v>
      </c>
      <c r="BL164" s="13" t="s">
        <v>121</v>
      </c>
      <c r="BM164" s="13" t="s">
        <v>258</v>
      </c>
    </row>
    <row r="165" s="11" customFormat="1">
      <c r="B165" s="217"/>
      <c r="C165" s="218"/>
      <c r="D165" s="214" t="s">
        <v>135</v>
      </c>
      <c r="E165" s="219" t="s">
        <v>1</v>
      </c>
      <c r="F165" s="220" t="s">
        <v>259</v>
      </c>
      <c r="G165" s="218"/>
      <c r="H165" s="221">
        <v>200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135</v>
      </c>
      <c r="AU165" s="227" t="s">
        <v>82</v>
      </c>
      <c r="AV165" s="11" t="s">
        <v>82</v>
      </c>
      <c r="AW165" s="11" t="s">
        <v>34</v>
      </c>
      <c r="AX165" s="11" t="s">
        <v>80</v>
      </c>
      <c r="AY165" s="227" t="s">
        <v>115</v>
      </c>
    </row>
    <row r="166" s="1" customFormat="1" ht="16.5" customHeight="1">
      <c r="B166" s="34"/>
      <c r="C166" s="202" t="s">
        <v>260</v>
      </c>
      <c r="D166" s="202" t="s">
        <v>117</v>
      </c>
      <c r="E166" s="203" t="s">
        <v>261</v>
      </c>
      <c r="F166" s="204" t="s">
        <v>262</v>
      </c>
      <c r="G166" s="205" t="s">
        <v>149</v>
      </c>
      <c r="H166" s="206">
        <v>5150</v>
      </c>
      <c r="I166" s="207"/>
      <c r="J166" s="208">
        <f>ROUND(I166*H166,2)</f>
        <v>0</v>
      </c>
      <c r="K166" s="204" t="s">
        <v>133</v>
      </c>
      <c r="L166" s="39"/>
      <c r="M166" s="209" t="s">
        <v>1</v>
      </c>
      <c r="N166" s="210" t="s">
        <v>43</v>
      </c>
      <c r="O166" s="75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AR166" s="13" t="s">
        <v>121</v>
      </c>
      <c r="AT166" s="13" t="s">
        <v>117</v>
      </c>
      <c r="AU166" s="13" t="s">
        <v>82</v>
      </c>
      <c r="AY166" s="13" t="s">
        <v>115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3" t="s">
        <v>80</v>
      </c>
      <c r="BK166" s="213">
        <f>ROUND(I166*H166,2)</f>
        <v>0</v>
      </c>
      <c r="BL166" s="13" t="s">
        <v>121</v>
      </c>
      <c r="BM166" s="13" t="s">
        <v>263</v>
      </c>
    </row>
    <row r="167" s="11" customFormat="1">
      <c r="B167" s="217"/>
      <c r="C167" s="218"/>
      <c r="D167" s="214" t="s">
        <v>135</v>
      </c>
      <c r="E167" s="219" t="s">
        <v>1</v>
      </c>
      <c r="F167" s="220" t="s">
        <v>217</v>
      </c>
      <c r="G167" s="218"/>
      <c r="H167" s="221">
        <v>350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135</v>
      </c>
      <c r="AU167" s="227" t="s">
        <v>82</v>
      </c>
      <c r="AV167" s="11" t="s">
        <v>82</v>
      </c>
      <c r="AW167" s="11" t="s">
        <v>34</v>
      </c>
      <c r="AX167" s="11" t="s">
        <v>72</v>
      </c>
      <c r="AY167" s="227" t="s">
        <v>115</v>
      </c>
    </row>
    <row r="168" s="11" customFormat="1">
      <c r="B168" s="217"/>
      <c r="C168" s="218"/>
      <c r="D168" s="214" t="s">
        <v>135</v>
      </c>
      <c r="E168" s="219" t="s">
        <v>1</v>
      </c>
      <c r="F168" s="220" t="s">
        <v>218</v>
      </c>
      <c r="G168" s="218"/>
      <c r="H168" s="221">
        <v>280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135</v>
      </c>
      <c r="AU168" s="227" t="s">
        <v>82</v>
      </c>
      <c r="AV168" s="11" t="s">
        <v>82</v>
      </c>
      <c r="AW168" s="11" t="s">
        <v>34</v>
      </c>
      <c r="AX168" s="11" t="s">
        <v>72</v>
      </c>
      <c r="AY168" s="227" t="s">
        <v>115</v>
      </c>
    </row>
    <row r="169" s="11" customFormat="1">
      <c r="B169" s="217"/>
      <c r="C169" s="218"/>
      <c r="D169" s="214" t="s">
        <v>135</v>
      </c>
      <c r="E169" s="219" t="s">
        <v>1</v>
      </c>
      <c r="F169" s="220" t="s">
        <v>219</v>
      </c>
      <c r="G169" s="218"/>
      <c r="H169" s="221">
        <v>420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135</v>
      </c>
      <c r="AU169" s="227" t="s">
        <v>82</v>
      </c>
      <c r="AV169" s="11" t="s">
        <v>82</v>
      </c>
      <c r="AW169" s="11" t="s">
        <v>34</v>
      </c>
      <c r="AX169" s="11" t="s">
        <v>72</v>
      </c>
      <c r="AY169" s="227" t="s">
        <v>115</v>
      </c>
    </row>
    <row r="170" s="11" customFormat="1">
      <c r="B170" s="217"/>
      <c r="C170" s="218"/>
      <c r="D170" s="214" t="s">
        <v>135</v>
      </c>
      <c r="E170" s="219" t="s">
        <v>1</v>
      </c>
      <c r="F170" s="220" t="s">
        <v>220</v>
      </c>
      <c r="G170" s="218"/>
      <c r="H170" s="221">
        <v>500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135</v>
      </c>
      <c r="AU170" s="227" t="s">
        <v>82</v>
      </c>
      <c r="AV170" s="11" t="s">
        <v>82</v>
      </c>
      <c r="AW170" s="11" t="s">
        <v>34</v>
      </c>
      <c r="AX170" s="11" t="s">
        <v>72</v>
      </c>
      <c r="AY170" s="227" t="s">
        <v>115</v>
      </c>
    </row>
    <row r="171" s="11" customFormat="1">
      <c r="B171" s="217"/>
      <c r="C171" s="218"/>
      <c r="D171" s="214" t="s">
        <v>135</v>
      </c>
      <c r="E171" s="219" t="s">
        <v>1</v>
      </c>
      <c r="F171" s="220" t="s">
        <v>223</v>
      </c>
      <c r="G171" s="218"/>
      <c r="H171" s="221">
        <v>310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135</v>
      </c>
      <c r="AU171" s="227" t="s">
        <v>82</v>
      </c>
      <c r="AV171" s="11" t="s">
        <v>82</v>
      </c>
      <c r="AW171" s="11" t="s">
        <v>34</v>
      </c>
      <c r="AX171" s="11" t="s">
        <v>72</v>
      </c>
      <c r="AY171" s="227" t="s">
        <v>115</v>
      </c>
    </row>
    <row r="172" s="11" customFormat="1">
      <c r="B172" s="217"/>
      <c r="C172" s="218"/>
      <c r="D172" s="214" t="s">
        <v>135</v>
      </c>
      <c r="E172" s="219" t="s">
        <v>1</v>
      </c>
      <c r="F172" s="220" t="s">
        <v>224</v>
      </c>
      <c r="G172" s="218"/>
      <c r="H172" s="221">
        <v>370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135</v>
      </c>
      <c r="AU172" s="227" t="s">
        <v>82</v>
      </c>
      <c r="AV172" s="11" t="s">
        <v>82</v>
      </c>
      <c r="AW172" s="11" t="s">
        <v>34</v>
      </c>
      <c r="AX172" s="11" t="s">
        <v>72</v>
      </c>
      <c r="AY172" s="227" t="s">
        <v>115</v>
      </c>
    </row>
    <row r="173" s="11" customFormat="1">
      <c r="B173" s="217"/>
      <c r="C173" s="218"/>
      <c r="D173" s="214" t="s">
        <v>135</v>
      </c>
      <c r="E173" s="219" t="s">
        <v>1</v>
      </c>
      <c r="F173" s="220" t="s">
        <v>225</v>
      </c>
      <c r="G173" s="218"/>
      <c r="H173" s="221">
        <v>510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135</v>
      </c>
      <c r="AU173" s="227" t="s">
        <v>82</v>
      </c>
      <c r="AV173" s="11" t="s">
        <v>82</v>
      </c>
      <c r="AW173" s="11" t="s">
        <v>34</v>
      </c>
      <c r="AX173" s="11" t="s">
        <v>72</v>
      </c>
      <c r="AY173" s="227" t="s">
        <v>115</v>
      </c>
    </row>
    <row r="174" s="11" customFormat="1">
      <c r="B174" s="217"/>
      <c r="C174" s="218"/>
      <c r="D174" s="214" t="s">
        <v>135</v>
      </c>
      <c r="E174" s="219" t="s">
        <v>1</v>
      </c>
      <c r="F174" s="220" t="s">
        <v>226</v>
      </c>
      <c r="G174" s="218"/>
      <c r="H174" s="221">
        <v>1600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135</v>
      </c>
      <c r="AU174" s="227" t="s">
        <v>82</v>
      </c>
      <c r="AV174" s="11" t="s">
        <v>82</v>
      </c>
      <c r="AW174" s="11" t="s">
        <v>34</v>
      </c>
      <c r="AX174" s="11" t="s">
        <v>72</v>
      </c>
      <c r="AY174" s="227" t="s">
        <v>115</v>
      </c>
    </row>
    <row r="175" s="11" customFormat="1">
      <c r="B175" s="217"/>
      <c r="C175" s="218"/>
      <c r="D175" s="214" t="s">
        <v>135</v>
      </c>
      <c r="E175" s="219" t="s">
        <v>1</v>
      </c>
      <c r="F175" s="220" t="s">
        <v>227</v>
      </c>
      <c r="G175" s="218"/>
      <c r="H175" s="221">
        <v>350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135</v>
      </c>
      <c r="AU175" s="227" t="s">
        <v>82</v>
      </c>
      <c r="AV175" s="11" t="s">
        <v>82</v>
      </c>
      <c r="AW175" s="11" t="s">
        <v>34</v>
      </c>
      <c r="AX175" s="11" t="s">
        <v>72</v>
      </c>
      <c r="AY175" s="227" t="s">
        <v>115</v>
      </c>
    </row>
    <row r="176" s="11" customFormat="1">
      <c r="B176" s="217"/>
      <c r="C176" s="218"/>
      <c r="D176" s="214" t="s">
        <v>135</v>
      </c>
      <c r="E176" s="219" t="s">
        <v>1</v>
      </c>
      <c r="F176" s="220" t="s">
        <v>228</v>
      </c>
      <c r="G176" s="218"/>
      <c r="H176" s="221">
        <v>330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135</v>
      </c>
      <c r="AU176" s="227" t="s">
        <v>82</v>
      </c>
      <c r="AV176" s="11" t="s">
        <v>82</v>
      </c>
      <c r="AW176" s="11" t="s">
        <v>34</v>
      </c>
      <c r="AX176" s="11" t="s">
        <v>72</v>
      </c>
      <c r="AY176" s="227" t="s">
        <v>115</v>
      </c>
    </row>
    <row r="177" s="11" customFormat="1">
      <c r="B177" s="217"/>
      <c r="C177" s="218"/>
      <c r="D177" s="214" t="s">
        <v>135</v>
      </c>
      <c r="E177" s="219" t="s">
        <v>1</v>
      </c>
      <c r="F177" s="220" t="s">
        <v>264</v>
      </c>
      <c r="G177" s="218"/>
      <c r="H177" s="221">
        <v>130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135</v>
      </c>
      <c r="AU177" s="227" t="s">
        <v>82</v>
      </c>
      <c r="AV177" s="11" t="s">
        <v>82</v>
      </c>
      <c r="AW177" s="11" t="s">
        <v>34</v>
      </c>
      <c r="AX177" s="11" t="s">
        <v>72</v>
      </c>
      <c r="AY177" s="227" t="s">
        <v>115</v>
      </c>
    </row>
    <row r="178" s="1" customFormat="1" ht="16.5" customHeight="1">
      <c r="B178" s="34"/>
      <c r="C178" s="202" t="s">
        <v>265</v>
      </c>
      <c r="D178" s="202" t="s">
        <v>117</v>
      </c>
      <c r="E178" s="203" t="s">
        <v>266</v>
      </c>
      <c r="F178" s="204" t="s">
        <v>267</v>
      </c>
      <c r="G178" s="205" t="s">
        <v>149</v>
      </c>
      <c r="H178" s="206">
        <v>1360</v>
      </c>
      <c r="I178" s="207"/>
      <c r="J178" s="208">
        <f>ROUND(I178*H178,2)</f>
        <v>0</v>
      </c>
      <c r="K178" s="204" t="s">
        <v>133</v>
      </c>
      <c r="L178" s="39"/>
      <c r="M178" s="209" t="s">
        <v>1</v>
      </c>
      <c r="N178" s="210" t="s">
        <v>43</v>
      </c>
      <c r="O178" s="75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AR178" s="13" t="s">
        <v>121</v>
      </c>
      <c r="AT178" s="13" t="s">
        <v>117</v>
      </c>
      <c r="AU178" s="13" t="s">
        <v>82</v>
      </c>
      <c r="AY178" s="13" t="s">
        <v>115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3" t="s">
        <v>80</v>
      </c>
      <c r="BK178" s="213">
        <f>ROUND(I178*H178,2)</f>
        <v>0</v>
      </c>
      <c r="BL178" s="13" t="s">
        <v>121</v>
      </c>
      <c r="BM178" s="13" t="s">
        <v>268</v>
      </c>
    </row>
    <row r="179" s="11" customFormat="1">
      <c r="B179" s="217"/>
      <c r="C179" s="218"/>
      <c r="D179" s="214" t="s">
        <v>135</v>
      </c>
      <c r="E179" s="219" t="s">
        <v>1</v>
      </c>
      <c r="F179" s="220" t="s">
        <v>221</v>
      </c>
      <c r="G179" s="218"/>
      <c r="H179" s="221">
        <v>1000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135</v>
      </c>
      <c r="AU179" s="227" t="s">
        <v>82</v>
      </c>
      <c r="AV179" s="11" t="s">
        <v>82</v>
      </c>
      <c r="AW179" s="11" t="s">
        <v>34</v>
      </c>
      <c r="AX179" s="11" t="s">
        <v>72</v>
      </c>
      <c r="AY179" s="227" t="s">
        <v>115</v>
      </c>
    </row>
    <row r="180" s="11" customFormat="1">
      <c r="B180" s="217"/>
      <c r="C180" s="218"/>
      <c r="D180" s="214" t="s">
        <v>135</v>
      </c>
      <c r="E180" s="219" t="s">
        <v>1</v>
      </c>
      <c r="F180" s="220" t="s">
        <v>222</v>
      </c>
      <c r="G180" s="218"/>
      <c r="H180" s="221">
        <v>360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135</v>
      </c>
      <c r="AU180" s="227" t="s">
        <v>82</v>
      </c>
      <c r="AV180" s="11" t="s">
        <v>82</v>
      </c>
      <c r="AW180" s="11" t="s">
        <v>34</v>
      </c>
      <c r="AX180" s="11" t="s">
        <v>72</v>
      </c>
      <c r="AY180" s="227" t="s">
        <v>115</v>
      </c>
    </row>
    <row r="181" s="1" customFormat="1" ht="16.5" customHeight="1">
      <c r="B181" s="34"/>
      <c r="C181" s="202" t="s">
        <v>269</v>
      </c>
      <c r="D181" s="202" t="s">
        <v>117</v>
      </c>
      <c r="E181" s="203" t="s">
        <v>270</v>
      </c>
      <c r="F181" s="204" t="s">
        <v>271</v>
      </c>
      <c r="G181" s="205" t="s">
        <v>143</v>
      </c>
      <c r="H181" s="206">
        <v>4</v>
      </c>
      <c r="I181" s="207"/>
      <c r="J181" s="208">
        <f>ROUND(I181*H181,2)</f>
        <v>0</v>
      </c>
      <c r="K181" s="204" t="s">
        <v>133</v>
      </c>
      <c r="L181" s="39"/>
      <c r="M181" s="209" t="s">
        <v>1</v>
      </c>
      <c r="N181" s="210" t="s">
        <v>43</v>
      </c>
      <c r="O181" s="75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AR181" s="13" t="s">
        <v>121</v>
      </c>
      <c r="AT181" s="13" t="s">
        <v>117</v>
      </c>
      <c r="AU181" s="13" t="s">
        <v>82</v>
      </c>
      <c r="AY181" s="13" t="s">
        <v>115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3" t="s">
        <v>80</v>
      </c>
      <c r="BK181" s="213">
        <f>ROUND(I181*H181,2)</f>
        <v>0</v>
      </c>
      <c r="BL181" s="13" t="s">
        <v>121</v>
      </c>
      <c r="BM181" s="13" t="s">
        <v>272</v>
      </c>
    </row>
    <row r="182" s="11" customFormat="1">
      <c r="B182" s="217"/>
      <c r="C182" s="218"/>
      <c r="D182" s="214" t="s">
        <v>135</v>
      </c>
      <c r="E182" s="219" t="s">
        <v>1</v>
      </c>
      <c r="F182" s="220" t="s">
        <v>156</v>
      </c>
      <c r="G182" s="218"/>
      <c r="H182" s="221">
        <v>4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135</v>
      </c>
      <c r="AU182" s="227" t="s">
        <v>82</v>
      </c>
      <c r="AV182" s="11" t="s">
        <v>82</v>
      </c>
      <c r="AW182" s="11" t="s">
        <v>34</v>
      </c>
      <c r="AX182" s="11" t="s">
        <v>80</v>
      </c>
      <c r="AY182" s="227" t="s">
        <v>115</v>
      </c>
    </row>
    <row r="183" s="1" customFormat="1" ht="16.5" customHeight="1">
      <c r="B183" s="34"/>
      <c r="C183" s="202" t="s">
        <v>273</v>
      </c>
      <c r="D183" s="202" t="s">
        <v>117</v>
      </c>
      <c r="E183" s="203" t="s">
        <v>274</v>
      </c>
      <c r="F183" s="204" t="s">
        <v>275</v>
      </c>
      <c r="G183" s="205" t="s">
        <v>143</v>
      </c>
      <c r="H183" s="206">
        <v>5</v>
      </c>
      <c r="I183" s="207"/>
      <c r="J183" s="208">
        <f>ROUND(I183*H183,2)</f>
        <v>0</v>
      </c>
      <c r="K183" s="204" t="s">
        <v>133</v>
      </c>
      <c r="L183" s="39"/>
      <c r="M183" s="209" t="s">
        <v>1</v>
      </c>
      <c r="N183" s="210" t="s">
        <v>43</v>
      </c>
      <c r="O183" s="75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AR183" s="13" t="s">
        <v>121</v>
      </c>
      <c r="AT183" s="13" t="s">
        <v>117</v>
      </c>
      <c r="AU183" s="13" t="s">
        <v>82</v>
      </c>
      <c r="AY183" s="13" t="s">
        <v>115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3" t="s">
        <v>80</v>
      </c>
      <c r="BK183" s="213">
        <f>ROUND(I183*H183,2)</f>
        <v>0</v>
      </c>
      <c r="BL183" s="13" t="s">
        <v>121</v>
      </c>
      <c r="BM183" s="13" t="s">
        <v>276</v>
      </c>
    </row>
    <row r="184" s="11" customFormat="1">
      <c r="B184" s="217"/>
      <c r="C184" s="218"/>
      <c r="D184" s="214" t="s">
        <v>135</v>
      </c>
      <c r="E184" s="219" t="s">
        <v>1</v>
      </c>
      <c r="F184" s="220" t="s">
        <v>161</v>
      </c>
      <c r="G184" s="218"/>
      <c r="H184" s="221">
        <v>5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135</v>
      </c>
      <c r="AU184" s="227" t="s">
        <v>82</v>
      </c>
      <c r="AV184" s="11" t="s">
        <v>82</v>
      </c>
      <c r="AW184" s="11" t="s">
        <v>34</v>
      </c>
      <c r="AX184" s="11" t="s">
        <v>80</v>
      </c>
      <c r="AY184" s="227" t="s">
        <v>115</v>
      </c>
    </row>
    <row r="185" s="1" customFormat="1" ht="16.5" customHeight="1">
      <c r="B185" s="34"/>
      <c r="C185" s="202" t="s">
        <v>277</v>
      </c>
      <c r="D185" s="202" t="s">
        <v>117</v>
      </c>
      <c r="E185" s="203" t="s">
        <v>278</v>
      </c>
      <c r="F185" s="204" t="s">
        <v>279</v>
      </c>
      <c r="G185" s="205" t="s">
        <v>143</v>
      </c>
      <c r="H185" s="206">
        <v>15</v>
      </c>
      <c r="I185" s="207"/>
      <c r="J185" s="208">
        <f>ROUND(I185*H185,2)</f>
        <v>0</v>
      </c>
      <c r="K185" s="204" t="s">
        <v>133</v>
      </c>
      <c r="L185" s="39"/>
      <c r="M185" s="209" t="s">
        <v>1</v>
      </c>
      <c r="N185" s="210" t="s">
        <v>43</v>
      </c>
      <c r="O185" s="75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AR185" s="13" t="s">
        <v>121</v>
      </c>
      <c r="AT185" s="13" t="s">
        <v>117</v>
      </c>
      <c r="AU185" s="13" t="s">
        <v>82</v>
      </c>
      <c r="AY185" s="13" t="s">
        <v>115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3" t="s">
        <v>80</v>
      </c>
      <c r="BK185" s="213">
        <f>ROUND(I185*H185,2)</f>
        <v>0</v>
      </c>
      <c r="BL185" s="13" t="s">
        <v>121</v>
      </c>
      <c r="BM185" s="13" t="s">
        <v>280</v>
      </c>
    </row>
    <row r="186" s="11" customFormat="1">
      <c r="B186" s="217"/>
      <c r="C186" s="218"/>
      <c r="D186" s="214" t="s">
        <v>135</v>
      </c>
      <c r="E186" s="219" t="s">
        <v>1</v>
      </c>
      <c r="F186" s="220" t="s">
        <v>281</v>
      </c>
      <c r="G186" s="218"/>
      <c r="H186" s="221">
        <v>15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135</v>
      </c>
      <c r="AU186" s="227" t="s">
        <v>82</v>
      </c>
      <c r="AV186" s="11" t="s">
        <v>82</v>
      </c>
      <c r="AW186" s="11" t="s">
        <v>34</v>
      </c>
      <c r="AX186" s="11" t="s">
        <v>80</v>
      </c>
      <c r="AY186" s="227" t="s">
        <v>115</v>
      </c>
    </row>
    <row r="187" s="1" customFormat="1" ht="16.5" customHeight="1">
      <c r="B187" s="34"/>
      <c r="C187" s="202" t="s">
        <v>282</v>
      </c>
      <c r="D187" s="202" t="s">
        <v>117</v>
      </c>
      <c r="E187" s="203" t="s">
        <v>283</v>
      </c>
      <c r="F187" s="204" t="s">
        <v>284</v>
      </c>
      <c r="G187" s="205" t="s">
        <v>149</v>
      </c>
      <c r="H187" s="206">
        <v>360</v>
      </c>
      <c r="I187" s="207"/>
      <c r="J187" s="208">
        <f>ROUND(I187*H187,2)</f>
        <v>0</v>
      </c>
      <c r="K187" s="204" t="s">
        <v>133</v>
      </c>
      <c r="L187" s="39"/>
      <c r="M187" s="209" t="s">
        <v>1</v>
      </c>
      <c r="N187" s="210" t="s">
        <v>43</v>
      </c>
      <c r="O187" s="75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AR187" s="13" t="s">
        <v>121</v>
      </c>
      <c r="AT187" s="13" t="s">
        <v>117</v>
      </c>
      <c r="AU187" s="13" t="s">
        <v>82</v>
      </c>
      <c r="AY187" s="13" t="s">
        <v>115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3" t="s">
        <v>80</v>
      </c>
      <c r="BK187" s="213">
        <f>ROUND(I187*H187,2)</f>
        <v>0</v>
      </c>
      <c r="BL187" s="13" t="s">
        <v>121</v>
      </c>
      <c r="BM187" s="13" t="s">
        <v>285</v>
      </c>
    </row>
    <row r="188" s="11" customFormat="1">
      <c r="B188" s="217"/>
      <c r="C188" s="218"/>
      <c r="D188" s="214" t="s">
        <v>135</v>
      </c>
      <c r="E188" s="219" t="s">
        <v>1</v>
      </c>
      <c r="F188" s="220" t="s">
        <v>286</v>
      </c>
      <c r="G188" s="218"/>
      <c r="H188" s="221">
        <v>360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135</v>
      </c>
      <c r="AU188" s="227" t="s">
        <v>82</v>
      </c>
      <c r="AV188" s="11" t="s">
        <v>82</v>
      </c>
      <c r="AW188" s="11" t="s">
        <v>34</v>
      </c>
      <c r="AX188" s="11" t="s">
        <v>80</v>
      </c>
      <c r="AY188" s="227" t="s">
        <v>115</v>
      </c>
    </row>
    <row r="189" s="1" customFormat="1" ht="16.5" customHeight="1">
      <c r="B189" s="34"/>
      <c r="C189" s="202" t="s">
        <v>287</v>
      </c>
      <c r="D189" s="202" t="s">
        <v>117</v>
      </c>
      <c r="E189" s="203" t="s">
        <v>288</v>
      </c>
      <c r="F189" s="204" t="s">
        <v>289</v>
      </c>
      <c r="G189" s="205" t="s">
        <v>149</v>
      </c>
      <c r="H189" s="206">
        <v>350</v>
      </c>
      <c r="I189" s="207"/>
      <c r="J189" s="208">
        <f>ROUND(I189*H189,2)</f>
        <v>0</v>
      </c>
      <c r="K189" s="204" t="s">
        <v>133</v>
      </c>
      <c r="L189" s="39"/>
      <c r="M189" s="209" t="s">
        <v>1</v>
      </c>
      <c r="N189" s="210" t="s">
        <v>43</v>
      </c>
      <c r="O189" s="75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AR189" s="13" t="s">
        <v>121</v>
      </c>
      <c r="AT189" s="13" t="s">
        <v>117</v>
      </c>
      <c r="AU189" s="13" t="s">
        <v>82</v>
      </c>
      <c r="AY189" s="13" t="s">
        <v>115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3" t="s">
        <v>80</v>
      </c>
      <c r="BK189" s="213">
        <f>ROUND(I189*H189,2)</f>
        <v>0</v>
      </c>
      <c r="BL189" s="13" t="s">
        <v>121</v>
      </c>
      <c r="BM189" s="13" t="s">
        <v>290</v>
      </c>
    </row>
    <row r="190" s="11" customFormat="1">
      <c r="B190" s="217"/>
      <c r="C190" s="218"/>
      <c r="D190" s="214" t="s">
        <v>135</v>
      </c>
      <c r="E190" s="219" t="s">
        <v>1</v>
      </c>
      <c r="F190" s="220" t="s">
        <v>291</v>
      </c>
      <c r="G190" s="218"/>
      <c r="H190" s="221">
        <v>350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135</v>
      </c>
      <c r="AU190" s="227" t="s">
        <v>82</v>
      </c>
      <c r="AV190" s="11" t="s">
        <v>82</v>
      </c>
      <c r="AW190" s="11" t="s">
        <v>34</v>
      </c>
      <c r="AX190" s="11" t="s">
        <v>80</v>
      </c>
      <c r="AY190" s="227" t="s">
        <v>115</v>
      </c>
    </row>
    <row r="191" s="1" customFormat="1" ht="16.5" customHeight="1">
      <c r="B191" s="34"/>
      <c r="C191" s="202" t="s">
        <v>292</v>
      </c>
      <c r="D191" s="202" t="s">
        <v>117</v>
      </c>
      <c r="E191" s="203" t="s">
        <v>293</v>
      </c>
      <c r="F191" s="204" t="s">
        <v>294</v>
      </c>
      <c r="G191" s="205" t="s">
        <v>149</v>
      </c>
      <c r="H191" s="206">
        <v>7090</v>
      </c>
      <c r="I191" s="207"/>
      <c r="J191" s="208">
        <f>ROUND(I191*H191,2)</f>
        <v>0</v>
      </c>
      <c r="K191" s="204" t="s">
        <v>133</v>
      </c>
      <c r="L191" s="39"/>
      <c r="M191" s="209" t="s">
        <v>1</v>
      </c>
      <c r="N191" s="210" t="s">
        <v>43</v>
      </c>
      <c r="O191" s="75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AR191" s="13" t="s">
        <v>121</v>
      </c>
      <c r="AT191" s="13" t="s">
        <v>117</v>
      </c>
      <c r="AU191" s="13" t="s">
        <v>82</v>
      </c>
      <c r="AY191" s="13" t="s">
        <v>115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3" t="s">
        <v>80</v>
      </c>
      <c r="BK191" s="213">
        <f>ROUND(I191*H191,2)</f>
        <v>0</v>
      </c>
      <c r="BL191" s="13" t="s">
        <v>121</v>
      </c>
      <c r="BM191" s="13" t="s">
        <v>295</v>
      </c>
    </row>
    <row r="192" s="11" customFormat="1">
      <c r="B192" s="217"/>
      <c r="C192" s="218"/>
      <c r="D192" s="214" t="s">
        <v>135</v>
      </c>
      <c r="E192" s="219" t="s">
        <v>1</v>
      </c>
      <c r="F192" s="220" t="s">
        <v>217</v>
      </c>
      <c r="G192" s="218"/>
      <c r="H192" s="221">
        <v>350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135</v>
      </c>
      <c r="AU192" s="227" t="s">
        <v>82</v>
      </c>
      <c r="AV192" s="11" t="s">
        <v>82</v>
      </c>
      <c r="AW192" s="11" t="s">
        <v>34</v>
      </c>
      <c r="AX192" s="11" t="s">
        <v>72</v>
      </c>
      <c r="AY192" s="227" t="s">
        <v>115</v>
      </c>
    </row>
    <row r="193" s="11" customFormat="1">
      <c r="B193" s="217"/>
      <c r="C193" s="218"/>
      <c r="D193" s="214" t="s">
        <v>135</v>
      </c>
      <c r="E193" s="219" t="s">
        <v>1</v>
      </c>
      <c r="F193" s="220" t="s">
        <v>218</v>
      </c>
      <c r="G193" s="218"/>
      <c r="H193" s="221">
        <v>280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135</v>
      </c>
      <c r="AU193" s="227" t="s">
        <v>82</v>
      </c>
      <c r="AV193" s="11" t="s">
        <v>82</v>
      </c>
      <c r="AW193" s="11" t="s">
        <v>34</v>
      </c>
      <c r="AX193" s="11" t="s">
        <v>72</v>
      </c>
      <c r="AY193" s="227" t="s">
        <v>115</v>
      </c>
    </row>
    <row r="194" s="11" customFormat="1">
      <c r="B194" s="217"/>
      <c r="C194" s="218"/>
      <c r="D194" s="214" t="s">
        <v>135</v>
      </c>
      <c r="E194" s="219" t="s">
        <v>1</v>
      </c>
      <c r="F194" s="220" t="s">
        <v>219</v>
      </c>
      <c r="G194" s="218"/>
      <c r="H194" s="221">
        <v>420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135</v>
      </c>
      <c r="AU194" s="227" t="s">
        <v>82</v>
      </c>
      <c r="AV194" s="11" t="s">
        <v>82</v>
      </c>
      <c r="AW194" s="11" t="s">
        <v>34</v>
      </c>
      <c r="AX194" s="11" t="s">
        <v>72</v>
      </c>
      <c r="AY194" s="227" t="s">
        <v>115</v>
      </c>
    </row>
    <row r="195" s="11" customFormat="1">
      <c r="B195" s="217"/>
      <c r="C195" s="218"/>
      <c r="D195" s="214" t="s">
        <v>135</v>
      </c>
      <c r="E195" s="219" t="s">
        <v>1</v>
      </c>
      <c r="F195" s="220" t="s">
        <v>220</v>
      </c>
      <c r="G195" s="218"/>
      <c r="H195" s="221">
        <v>500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135</v>
      </c>
      <c r="AU195" s="227" t="s">
        <v>82</v>
      </c>
      <c r="AV195" s="11" t="s">
        <v>82</v>
      </c>
      <c r="AW195" s="11" t="s">
        <v>34</v>
      </c>
      <c r="AX195" s="11" t="s">
        <v>72</v>
      </c>
      <c r="AY195" s="227" t="s">
        <v>115</v>
      </c>
    </row>
    <row r="196" s="11" customFormat="1">
      <c r="B196" s="217"/>
      <c r="C196" s="218"/>
      <c r="D196" s="214" t="s">
        <v>135</v>
      </c>
      <c r="E196" s="219" t="s">
        <v>1</v>
      </c>
      <c r="F196" s="220" t="s">
        <v>221</v>
      </c>
      <c r="G196" s="218"/>
      <c r="H196" s="221">
        <v>1000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135</v>
      </c>
      <c r="AU196" s="227" t="s">
        <v>82</v>
      </c>
      <c r="AV196" s="11" t="s">
        <v>82</v>
      </c>
      <c r="AW196" s="11" t="s">
        <v>34</v>
      </c>
      <c r="AX196" s="11" t="s">
        <v>72</v>
      </c>
      <c r="AY196" s="227" t="s">
        <v>115</v>
      </c>
    </row>
    <row r="197" s="11" customFormat="1">
      <c r="B197" s="217"/>
      <c r="C197" s="218"/>
      <c r="D197" s="214" t="s">
        <v>135</v>
      </c>
      <c r="E197" s="219" t="s">
        <v>1</v>
      </c>
      <c r="F197" s="220" t="s">
        <v>222</v>
      </c>
      <c r="G197" s="218"/>
      <c r="H197" s="221">
        <v>360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135</v>
      </c>
      <c r="AU197" s="227" t="s">
        <v>82</v>
      </c>
      <c r="AV197" s="11" t="s">
        <v>82</v>
      </c>
      <c r="AW197" s="11" t="s">
        <v>34</v>
      </c>
      <c r="AX197" s="11" t="s">
        <v>72</v>
      </c>
      <c r="AY197" s="227" t="s">
        <v>115</v>
      </c>
    </row>
    <row r="198" s="11" customFormat="1">
      <c r="B198" s="217"/>
      <c r="C198" s="218"/>
      <c r="D198" s="214" t="s">
        <v>135</v>
      </c>
      <c r="E198" s="219" t="s">
        <v>1</v>
      </c>
      <c r="F198" s="220" t="s">
        <v>223</v>
      </c>
      <c r="G198" s="218"/>
      <c r="H198" s="221">
        <v>310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135</v>
      </c>
      <c r="AU198" s="227" t="s">
        <v>82</v>
      </c>
      <c r="AV198" s="11" t="s">
        <v>82</v>
      </c>
      <c r="AW198" s="11" t="s">
        <v>34</v>
      </c>
      <c r="AX198" s="11" t="s">
        <v>72</v>
      </c>
      <c r="AY198" s="227" t="s">
        <v>115</v>
      </c>
    </row>
    <row r="199" s="11" customFormat="1">
      <c r="B199" s="217"/>
      <c r="C199" s="218"/>
      <c r="D199" s="214" t="s">
        <v>135</v>
      </c>
      <c r="E199" s="219" t="s">
        <v>1</v>
      </c>
      <c r="F199" s="220" t="s">
        <v>224</v>
      </c>
      <c r="G199" s="218"/>
      <c r="H199" s="221">
        <v>370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135</v>
      </c>
      <c r="AU199" s="227" t="s">
        <v>82</v>
      </c>
      <c r="AV199" s="11" t="s">
        <v>82</v>
      </c>
      <c r="AW199" s="11" t="s">
        <v>34</v>
      </c>
      <c r="AX199" s="11" t="s">
        <v>72</v>
      </c>
      <c r="AY199" s="227" t="s">
        <v>115</v>
      </c>
    </row>
    <row r="200" s="11" customFormat="1">
      <c r="B200" s="217"/>
      <c r="C200" s="218"/>
      <c r="D200" s="214" t="s">
        <v>135</v>
      </c>
      <c r="E200" s="219" t="s">
        <v>1</v>
      </c>
      <c r="F200" s="220" t="s">
        <v>225</v>
      </c>
      <c r="G200" s="218"/>
      <c r="H200" s="221">
        <v>510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135</v>
      </c>
      <c r="AU200" s="227" t="s">
        <v>82</v>
      </c>
      <c r="AV200" s="11" t="s">
        <v>82</v>
      </c>
      <c r="AW200" s="11" t="s">
        <v>34</v>
      </c>
      <c r="AX200" s="11" t="s">
        <v>72</v>
      </c>
      <c r="AY200" s="227" t="s">
        <v>115</v>
      </c>
    </row>
    <row r="201" s="11" customFormat="1">
      <c r="B201" s="217"/>
      <c r="C201" s="218"/>
      <c r="D201" s="214" t="s">
        <v>135</v>
      </c>
      <c r="E201" s="219" t="s">
        <v>1</v>
      </c>
      <c r="F201" s="220" t="s">
        <v>226</v>
      </c>
      <c r="G201" s="218"/>
      <c r="H201" s="221">
        <v>1600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135</v>
      </c>
      <c r="AU201" s="227" t="s">
        <v>82</v>
      </c>
      <c r="AV201" s="11" t="s">
        <v>82</v>
      </c>
      <c r="AW201" s="11" t="s">
        <v>34</v>
      </c>
      <c r="AX201" s="11" t="s">
        <v>72</v>
      </c>
      <c r="AY201" s="227" t="s">
        <v>115</v>
      </c>
    </row>
    <row r="202" s="11" customFormat="1">
      <c r="B202" s="217"/>
      <c r="C202" s="218"/>
      <c r="D202" s="214" t="s">
        <v>135</v>
      </c>
      <c r="E202" s="219" t="s">
        <v>1</v>
      </c>
      <c r="F202" s="220" t="s">
        <v>227</v>
      </c>
      <c r="G202" s="218"/>
      <c r="H202" s="221">
        <v>350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135</v>
      </c>
      <c r="AU202" s="227" t="s">
        <v>82</v>
      </c>
      <c r="AV202" s="11" t="s">
        <v>82</v>
      </c>
      <c r="AW202" s="11" t="s">
        <v>34</v>
      </c>
      <c r="AX202" s="11" t="s">
        <v>72</v>
      </c>
      <c r="AY202" s="227" t="s">
        <v>115</v>
      </c>
    </row>
    <row r="203" s="11" customFormat="1">
      <c r="B203" s="217"/>
      <c r="C203" s="218"/>
      <c r="D203" s="214" t="s">
        <v>135</v>
      </c>
      <c r="E203" s="219" t="s">
        <v>1</v>
      </c>
      <c r="F203" s="220" t="s">
        <v>228</v>
      </c>
      <c r="G203" s="218"/>
      <c r="H203" s="221">
        <v>330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135</v>
      </c>
      <c r="AU203" s="227" t="s">
        <v>82</v>
      </c>
      <c r="AV203" s="11" t="s">
        <v>82</v>
      </c>
      <c r="AW203" s="11" t="s">
        <v>34</v>
      </c>
      <c r="AX203" s="11" t="s">
        <v>72</v>
      </c>
      <c r="AY203" s="227" t="s">
        <v>115</v>
      </c>
    </row>
    <row r="204" s="11" customFormat="1">
      <c r="B204" s="217"/>
      <c r="C204" s="218"/>
      <c r="D204" s="214" t="s">
        <v>135</v>
      </c>
      <c r="E204" s="219" t="s">
        <v>1</v>
      </c>
      <c r="F204" s="220" t="s">
        <v>296</v>
      </c>
      <c r="G204" s="218"/>
      <c r="H204" s="221">
        <v>710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135</v>
      </c>
      <c r="AU204" s="227" t="s">
        <v>82</v>
      </c>
      <c r="AV204" s="11" t="s">
        <v>82</v>
      </c>
      <c r="AW204" s="11" t="s">
        <v>34</v>
      </c>
      <c r="AX204" s="11" t="s">
        <v>72</v>
      </c>
      <c r="AY204" s="227" t="s">
        <v>115</v>
      </c>
    </row>
    <row r="205" s="1" customFormat="1" ht="16.5" customHeight="1">
      <c r="B205" s="34"/>
      <c r="C205" s="202" t="s">
        <v>297</v>
      </c>
      <c r="D205" s="202" t="s">
        <v>117</v>
      </c>
      <c r="E205" s="203" t="s">
        <v>298</v>
      </c>
      <c r="F205" s="204" t="s">
        <v>299</v>
      </c>
      <c r="G205" s="205" t="s">
        <v>149</v>
      </c>
      <c r="H205" s="206">
        <v>215</v>
      </c>
      <c r="I205" s="207"/>
      <c r="J205" s="208">
        <f>ROUND(I205*H205,2)</f>
        <v>0</v>
      </c>
      <c r="K205" s="204" t="s">
        <v>133</v>
      </c>
      <c r="L205" s="39"/>
      <c r="M205" s="209" t="s">
        <v>1</v>
      </c>
      <c r="N205" s="210" t="s">
        <v>43</v>
      </c>
      <c r="O205" s="75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AR205" s="13" t="s">
        <v>121</v>
      </c>
      <c r="AT205" s="13" t="s">
        <v>117</v>
      </c>
      <c r="AU205" s="13" t="s">
        <v>82</v>
      </c>
      <c r="AY205" s="13" t="s">
        <v>115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3" t="s">
        <v>80</v>
      </c>
      <c r="BK205" s="213">
        <f>ROUND(I205*H205,2)</f>
        <v>0</v>
      </c>
      <c r="BL205" s="13" t="s">
        <v>121</v>
      </c>
      <c r="BM205" s="13" t="s">
        <v>300</v>
      </c>
    </row>
    <row r="206" s="11" customFormat="1">
      <c r="B206" s="217"/>
      <c r="C206" s="218"/>
      <c r="D206" s="214" t="s">
        <v>135</v>
      </c>
      <c r="E206" s="219" t="s">
        <v>1</v>
      </c>
      <c r="F206" s="220" t="s">
        <v>301</v>
      </c>
      <c r="G206" s="218"/>
      <c r="H206" s="221">
        <v>215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135</v>
      </c>
      <c r="AU206" s="227" t="s">
        <v>82</v>
      </c>
      <c r="AV206" s="11" t="s">
        <v>82</v>
      </c>
      <c r="AW206" s="11" t="s">
        <v>34</v>
      </c>
      <c r="AX206" s="11" t="s">
        <v>80</v>
      </c>
      <c r="AY206" s="227" t="s">
        <v>115</v>
      </c>
    </row>
    <row r="207" s="1" customFormat="1" ht="16.5" customHeight="1">
      <c r="B207" s="34"/>
      <c r="C207" s="228" t="s">
        <v>302</v>
      </c>
      <c r="D207" s="228" t="s">
        <v>303</v>
      </c>
      <c r="E207" s="229" t="s">
        <v>304</v>
      </c>
      <c r="F207" s="230" t="s">
        <v>305</v>
      </c>
      <c r="G207" s="231" t="s">
        <v>149</v>
      </c>
      <c r="H207" s="232">
        <v>215</v>
      </c>
      <c r="I207" s="233"/>
      <c r="J207" s="234">
        <f>ROUND(I207*H207,2)</f>
        <v>0</v>
      </c>
      <c r="K207" s="230" t="s">
        <v>1</v>
      </c>
      <c r="L207" s="235"/>
      <c r="M207" s="236" t="s">
        <v>1</v>
      </c>
      <c r="N207" s="237" t="s">
        <v>43</v>
      </c>
      <c r="O207" s="75"/>
      <c r="P207" s="211">
        <f>O207*H207</f>
        <v>0</v>
      </c>
      <c r="Q207" s="211">
        <v>1.7</v>
      </c>
      <c r="R207" s="211">
        <f>Q207*H207</f>
        <v>365.5</v>
      </c>
      <c r="S207" s="211">
        <v>0</v>
      </c>
      <c r="T207" s="212">
        <f>S207*H207</f>
        <v>0</v>
      </c>
      <c r="AR207" s="13" t="s">
        <v>157</v>
      </c>
      <c r="AT207" s="13" t="s">
        <v>303</v>
      </c>
      <c r="AU207" s="13" t="s">
        <v>82</v>
      </c>
      <c r="AY207" s="13" t="s">
        <v>115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3" t="s">
        <v>80</v>
      </c>
      <c r="BK207" s="213">
        <f>ROUND(I207*H207,2)</f>
        <v>0</v>
      </c>
      <c r="BL207" s="13" t="s">
        <v>121</v>
      </c>
      <c r="BM207" s="13" t="s">
        <v>306</v>
      </c>
    </row>
    <row r="208" s="1" customFormat="1">
      <c r="B208" s="34"/>
      <c r="C208" s="35"/>
      <c r="D208" s="214" t="s">
        <v>123</v>
      </c>
      <c r="E208" s="35"/>
      <c r="F208" s="215" t="s">
        <v>307</v>
      </c>
      <c r="G208" s="35"/>
      <c r="H208" s="35"/>
      <c r="I208" s="127"/>
      <c r="J208" s="35"/>
      <c r="K208" s="35"/>
      <c r="L208" s="39"/>
      <c r="M208" s="216"/>
      <c r="N208" s="75"/>
      <c r="O208" s="75"/>
      <c r="P208" s="75"/>
      <c r="Q208" s="75"/>
      <c r="R208" s="75"/>
      <c r="S208" s="75"/>
      <c r="T208" s="76"/>
      <c r="AT208" s="13" t="s">
        <v>123</v>
      </c>
      <c r="AU208" s="13" t="s">
        <v>82</v>
      </c>
    </row>
    <row r="209" s="11" customFormat="1">
      <c r="B209" s="217"/>
      <c r="C209" s="218"/>
      <c r="D209" s="214" t="s">
        <v>135</v>
      </c>
      <c r="E209" s="219" t="s">
        <v>1</v>
      </c>
      <c r="F209" s="220" t="s">
        <v>301</v>
      </c>
      <c r="G209" s="218"/>
      <c r="H209" s="221">
        <v>215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135</v>
      </c>
      <c r="AU209" s="227" t="s">
        <v>82</v>
      </c>
      <c r="AV209" s="11" t="s">
        <v>82</v>
      </c>
      <c r="AW209" s="11" t="s">
        <v>34</v>
      </c>
      <c r="AX209" s="11" t="s">
        <v>80</v>
      </c>
      <c r="AY209" s="227" t="s">
        <v>115</v>
      </c>
    </row>
    <row r="210" s="1" customFormat="1" ht="16.5" customHeight="1">
      <c r="B210" s="34"/>
      <c r="C210" s="202" t="s">
        <v>308</v>
      </c>
      <c r="D210" s="202" t="s">
        <v>117</v>
      </c>
      <c r="E210" s="203" t="s">
        <v>309</v>
      </c>
      <c r="F210" s="204" t="s">
        <v>310</v>
      </c>
      <c r="G210" s="205" t="s">
        <v>149</v>
      </c>
      <c r="H210" s="206">
        <v>194.80000000000001</v>
      </c>
      <c r="I210" s="207"/>
      <c r="J210" s="208">
        <f>ROUND(I210*H210,2)</f>
        <v>0</v>
      </c>
      <c r="K210" s="204" t="s">
        <v>133</v>
      </c>
      <c r="L210" s="39"/>
      <c r="M210" s="209" t="s">
        <v>1</v>
      </c>
      <c r="N210" s="210" t="s">
        <v>43</v>
      </c>
      <c r="O210" s="75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AR210" s="13" t="s">
        <v>121</v>
      </c>
      <c r="AT210" s="13" t="s">
        <v>117</v>
      </c>
      <c r="AU210" s="13" t="s">
        <v>82</v>
      </c>
      <c r="AY210" s="13" t="s">
        <v>115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3" t="s">
        <v>80</v>
      </c>
      <c r="BK210" s="213">
        <f>ROUND(I210*H210,2)</f>
        <v>0</v>
      </c>
      <c r="BL210" s="13" t="s">
        <v>121</v>
      </c>
      <c r="BM210" s="13" t="s">
        <v>311</v>
      </c>
    </row>
    <row r="211" s="11" customFormat="1">
      <c r="B211" s="217"/>
      <c r="C211" s="218"/>
      <c r="D211" s="214" t="s">
        <v>135</v>
      </c>
      <c r="E211" s="219" t="s">
        <v>1</v>
      </c>
      <c r="F211" s="220" t="s">
        <v>312</v>
      </c>
      <c r="G211" s="218"/>
      <c r="H211" s="221">
        <v>0.10000000000000001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135</v>
      </c>
      <c r="AU211" s="227" t="s">
        <v>82</v>
      </c>
      <c r="AV211" s="11" t="s">
        <v>82</v>
      </c>
      <c r="AW211" s="11" t="s">
        <v>34</v>
      </c>
      <c r="AX211" s="11" t="s">
        <v>72</v>
      </c>
      <c r="AY211" s="227" t="s">
        <v>115</v>
      </c>
    </row>
    <row r="212" s="11" customFormat="1">
      <c r="B212" s="217"/>
      <c r="C212" s="218"/>
      <c r="D212" s="214" t="s">
        <v>135</v>
      </c>
      <c r="E212" s="219" t="s">
        <v>1</v>
      </c>
      <c r="F212" s="220" t="s">
        <v>313</v>
      </c>
      <c r="G212" s="218"/>
      <c r="H212" s="221">
        <v>0.20000000000000001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135</v>
      </c>
      <c r="AU212" s="227" t="s">
        <v>82</v>
      </c>
      <c r="AV212" s="11" t="s">
        <v>82</v>
      </c>
      <c r="AW212" s="11" t="s">
        <v>34</v>
      </c>
      <c r="AX212" s="11" t="s">
        <v>72</v>
      </c>
      <c r="AY212" s="227" t="s">
        <v>115</v>
      </c>
    </row>
    <row r="213" s="11" customFormat="1">
      <c r="B213" s="217"/>
      <c r="C213" s="218"/>
      <c r="D213" s="214" t="s">
        <v>135</v>
      </c>
      <c r="E213" s="219" t="s">
        <v>1</v>
      </c>
      <c r="F213" s="220" t="s">
        <v>314</v>
      </c>
      <c r="G213" s="218"/>
      <c r="H213" s="221">
        <v>1.3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135</v>
      </c>
      <c r="AU213" s="227" t="s">
        <v>82</v>
      </c>
      <c r="AV213" s="11" t="s">
        <v>82</v>
      </c>
      <c r="AW213" s="11" t="s">
        <v>34</v>
      </c>
      <c r="AX213" s="11" t="s">
        <v>72</v>
      </c>
      <c r="AY213" s="227" t="s">
        <v>115</v>
      </c>
    </row>
    <row r="214" s="11" customFormat="1">
      <c r="B214" s="217"/>
      <c r="C214" s="218"/>
      <c r="D214" s="214" t="s">
        <v>135</v>
      </c>
      <c r="E214" s="219" t="s">
        <v>1</v>
      </c>
      <c r="F214" s="220" t="s">
        <v>196</v>
      </c>
      <c r="G214" s="218"/>
      <c r="H214" s="221">
        <v>14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135</v>
      </c>
      <c r="AU214" s="227" t="s">
        <v>82</v>
      </c>
      <c r="AV214" s="11" t="s">
        <v>82</v>
      </c>
      <c r="AW214" s="11" t="s">
        <v>34</v>
      </c>
      <c r="AX214" s="11" t="s">
        <v>72</v>
      </c>
      <c r="AY214" s="227" t="s">
        <v>115</v>
      </c>
    </row>
    <row r="215" s="11" customFormat="1">
      <c r="B215" s="217"/>
      <c r="C215" s="218"/>
      <c r="D215" s="214" t="s">
        <v>135</v>
      </c>
      <c r="E215" s="219" t="s">
        <v>1</v>
      </c>
      <c r="F215" s="220" t="s">
        <v>315</v>
      </c>
      <c r="G215" s="218"/>
      <c r="H215" s="221">
        <v>17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135</v>
      </c>
      <c r="AU215" s="227" t="s">
        <v>82</v>
      </c>
      <c r="AV215" s="11" t="s">
        <v>82</v>
      </c>
      <c r="AW215" s="11" t="s">
        <v>34</v>
      </c>
      <c r="AX215" s="11" t="s">
        <v>72</v>
      </c>
      <c r="AY215" s="227" t="s">
        <v>115</v>
      </c>
    </row>
    <row r="216" s="11" customFormat="1">
      <c r="B216" s="217"/>
      <c r="C216" s="218"/>
      <c r="D216" s="214" t="s">
        <v>135</v>
      </c>
      <c r="E216" s="219" t="s">
        <v>1</v>
      </c>
      <c r="F216" s="220" t="s">
        <v>316</v>
      </c>
      <c r="G216" s="218"/>
      <c r="H216" s="221">
        <v>10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135</v>
      </c>
      <c r="AU216" s="227" t="s">
        <v>82</v>
      </c>
      <c r="AV216" s="11" t="s">
        <v>82</v>
      </c>
      <c r="AW216" s="11" t="s">
        <v>34</v>
      </c>
      <c r="AX216" s="11" t="s">
        <v>72</v>
      </c>
      <c r="AY216" s="227" t="s">
        <v>115</v>
      </c>
    </row>
    <row r="217" s="11" customFormat="1">
      <c r="B217" s="217"/>
      <c r="C217" s="218"/>
      <c r="D217" s="214" t="s">
        <v>135</v>
      </c>
      <c r="E217" s="219" t="s">
        <v>1</v>
      </c>
      <c r="F217" s="220" t="s">
        <v>317</v>
      </c>
      <c r="G217" s="218"/>
      <c r="H217" s="221">
        <v>19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135</v>
      </c>
      <c r="AU217" s="227" t="s">
        <v>82</v>
      </c>
      <c r="AV217" s="11" t="s">
        <v>82</v>
      </c>
      <c r="AW217" s="11" t="s">
        <v>34</v>
      </c>
      <c r="AX217" s="11" t="s">
        <v>72</v>
      </c>
      <c r="AY217" s="227" t="s">
        <v>115</v>
      </c>
    </row>
    <row r="218" s="11" customFormat="1">
      <c r="B218" s="217"/>
      <c r="C218" s="218"/>
      <c r="D218" s="214" t="s">
        <v>135</v>
      </c>
      <c r="E218" s="219" t="s">
        <v>1</v>
      </c>
      <c r="F218" s="220" t="s">
        <v>318</v>
      </c>
      <c r="G218" s="218"/>
      <c r="H218" s="221">
        <v>8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135</v>
      </c>
      <c r="AU218" s="227" t="s">
        <v>82</v>
      </c>
      <c r="AV218" s="11" t="s">
        <v>82</v>
      </c>
      <c r="AW218" s="11" t="s">
        <v>34</v>
      </c>
      <c r="AX218" s="11" t="s">
        <v>72</v>
      </c>
      <c r="AY218" s="227" t="s">
        <v>115</v>
      </c>
    </row>
    <row r="219" s="11" customFormat="1">
      <c r="B219" s="217"/>
      <c r="C219" s="218"/>
      <c r="D219" s="214" t="s">
        <v>135</v>
      </c>
      <c r="E219" s="219" t="s">
        <v>1</v>
      </c>
      <c r="F219" s="220" t="s">
        <v>319</v>
      </c>
      <c r="G219" s="218"/>
      <c r="H219" s="221">
        <v>36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135</v>
      </c>
      <c r="AU219" s="227" t="s">
        <v>82</v>
      </c>
      <c r="AV219" s="11" t="s">
        <v>82</v>
      </c>
      <c r="AW219" s="11" t="s">
        <v>34</v>
      </c>
      <c r="AX219" s="11" t="s">
        <v>72</v>
      </c>
      <c r="AY219" s="227" t="s">
        <v>115</v>
      </c>
    </row>
    <row r="220" s="11" customFormat="1">
      <c r="B220" s="217"/>
      <c r="C220" s="218"/>
      <c r="D220" s="214" t="s">
        <v>135</v>
      </c>
      <c r="E220" s="219" t="s">
        <v>1</v>
      </c>
      <c r="F220" s="220" t="s">
        <v>320</v>
      </c>
      <c r="G220" s="218"/>
      <c r="H220" s="221">
        <v>24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135</v>
      </c>
      <c r="AU220" s="227" t="s">
        <v>82</v>
      </c>
      <c r="AV220" s="11" t="s">
        <v>82</v>
      </c>
      <c r="AW220" s="11" t="s">
        <v>34</v>
      </c>
      <c r="AX220" s="11" t="s">
        <v>72</v>
      </c>
      <c r="AY220" s="227" t="s">
        <v>115</v>
      </c>
    </row>
    <row r="221" s="11" customFormat="1">
      <c r="B221" s="217"/>
      <c r="C221" s="218"/>
      <c r="D221" s="214" t="s">
        <v>135</v>
      </c>
      <c r="E221" s="219" t="s">
        <v>1</v>
      </c>
      <c r="F221" s="220" t="s">
        <v>321</v>
      </c>
      <c r="G221" s="218"/>
      <c r="H221" s="221">
        <v>2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135</v>
      </c>
      <c r="AU221" s="227" t="s">
        <v>82</v>
      </c>
      <c r="AV221" s="11" t="s">
        <v>82</v>
      </c>
      <c r="AW221" s="11" t="s">
        <v>34</v>
      </c>
      <c r="AX221" s="11" t="s">
        <v>72</v>
      </c>
      <c r="AY221" s="227" t="s">
        <v>115</v>
      </c>
    </row>
    <row r="222" s="11" customFormat="1">
      <c r="B222" s="217"/>
      <c r="C222" s="218"/>
      <c r="D222" s="214" t="s">
        <v>135</v>
      </c>
      <c r="E222" s="219" t="s">
        <v>1</v>
      </c>
      <c r="F222" s="220" t="s">
        <v>322</v>
      </c>
      <c r="G222" s="218"/>
      <c r="H222" s="221">
        <v>18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135</v>
      </c>
      <c r="AU222" s="227" t="s">
        <v>82</v>
      </c>
      <c r="AV222" s="11" t="s">
        <v>82</v>
      </c>
      <c r="AW222" s="11" t="s">
        <v>34</v>
      </c>
      <c r="AX222" s="11" t="s">
        <v>72</v>
      </c>
      <c r="AY222" s="227" t="s">
        <v>115</v>
      </c>
    </row>
    <row r="223" s="11" customFormat="1">
      <c r="B223" s="217"/>
      <c r="C223" s="218"/>
      <c r="D223" s="214" t="s">
        <v>135</v>
      </c>
      <c r="E223" s="219" t="s">
        <v>1</v>
      </c>
      <c r="F223" s="220" t="s">
        <v>323</v>
      </c>
      <c r="G223" s="218"/>
      <c r="H223" s="221">
        <v>11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135</v>
      </c>
      <c r="AU223" s="227" t="s">
        <v>82</v>
      </c>
      <c r="AV223" s="11" t="s">
        <v>82</v>
      </c>
      <c r="AW223" s="11" t="s">
        <v>34</v>
      </c>
      <c r="AX223" s="11" t="s">
        <v>72</v>
      </c>
      <c r="AY223" s="227" t="s">
        <v>115</v>
      </c>
    </row>
    <row r="224" s="11" customFormat="1">
      <c r="B224" s="217"/>
      <c r="C224" s="218"/>
      <c r="D224" s="214" t="s">
        <v>135</v>
      </c>
      <c r="E224" s="219" t="s">
        <v>1</v>
      </c>
      <c r="F224" s="220" t="s">
        <v>324</v>
      </c>
      <c r="G224" s="218"/>
      <c r="H224" s="221">
        <v>8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135</v>
      </c>
      <c r="AU224" s="227" t="s">
        <v>82</v>
      </c>
      <c r="AV224" s="11" t="s">
        <v>82</v>
      </c>
      <c r="AW224" s="11" t="s">
        <v>34</v>
      </c>
      <c r="AX224" s="11" t="s">
        <v>72</v>
      </c>
      <c r="AY224" s="227" t="s">
        <v>115</v>
      </c>
    </row>
    <row r="225" s="11" customFormat="1">
      <c r="B225" s="217"/>
      <c r="C225" s="218"/>
      <c r="D225" s="214" t="s">
        <v>135</v>
      </c>
      <c r="E225" s="219" t="s">
        <v>1</v>
      </c>
      <c r="F225" s="220" t="s">
        <v>325</v>
      </c>
      <c r="G225" s="218"/>
      <c r="H225" s="221">
        <v>26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135</v>
      </c>
      <c r="AU225" s="227" t="s">
        <v>82</v>
      </c>
      <c r="AV225" s="11" t="s">
        <v>82</v>
      </c>
      <c r="AW225" s="11" t="s">
        <v>34</v>
      </c>
      <c r="AX225" s="11" t="s">
        <v>72</v>
      </c>
      <c r="AY225" s="227" t="s">
        <v>115</v>
      </c>
    </row>
    <row r="226" s="11" customFormat="1">
      <c r="B226" s="217"/>
      <c r="C226" s="218"/>
      <c r="D226" s="214" t="s">
        <v>135</v>
      </c>
      <c r="E226" s="219" t="s">
        <v>1</v>
      </c>
      <c r="F226" s="220" t="s">
        <v>326</v>
      </c>
      <c r="G226" s="218"/>
      <c r="H226" s="221">
        <v>0.20000000000000001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135</v>
      </c>
      <c r="AU226" s="227" t="s">
        <v>82</v>
      </c>
      <c r="AV226" s="11" t="s">
        <v>82</v>
      </c>
      <c r="AW226" s="11" t="s">
        <v>34</v>
      </c>
      <c r="AX226" s="11" t="s">
        <v>72</v>
      </c>
      <c r="AY226" s="227" t="s">
        <v>115</v>
      </c>
    </row>
    <row r="227" s="1" customFormat="1" ht="16.5" customHeight="1">
      <c r="B227" s="34"/>
      <c r="C227" s="202" t="s">
        <v>327</v>
      </c>
      <c r="D227" s="202" t="s">
        <v>117</v>
      </c>
      <c r="E227" s="203" t="s">
        <v>328</v>
      </c>
      <c r="F227" s="204" t="s">
        <v>329</v>
      </c>
      <c r="G227" s="205" t="s">
        <v>149</v>
      </c>
      <c r="H227" s="206">
        <v>710</v>
      </c>
      <c r="I227" s="207"/>
      <c r="J227" s="208">
        <f>ROUND(I227*H227,2)</f>
        <v>0</v>
      </c>
      <c r="K227" s="204" t="s">
        <v>133</v>
      </c>
      <c r="L227" s="39"/>
      <c r="M227" s="209" t="s">
        <v>1</v>
      </c>
      <c r="N227" s="210" t="s">
        <v>43</v>
      </c>
      <c r="O227" s="75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AR227" s="13" t="s">
        <v>121</v>
      </c>
      <c r="AT227" s="13" t="s">
        <v>117</v>
      </c>
      <c r="AU227" s="13" t="s">
        <v>82</v>
      </c>
      <c r="AY227" s="13" t="s">
        <v>115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13" t="s">
        <v>80</v>
      </c>
      <c r="BK227" s="213">
        <f>ROUND(I227*H227,2)</f>
        <v>0</v>
      </c>
      <c r="BL227" s="13" t="s">
        <v>121</v>
      </c>
      <c r="BM227" s="13" t="s">
        <v>330</v>
      </c>
    </row>
    <row r="228" s="11" customFormat="1">
      <c r="B228" s="217"/>
      <c r="C228" s="218"/>
      <c r="D228" s="214" t="s">
        <v>135</v>
      </c>
      <c r="E228" s="219" t="s">
        <v>1</v>
      </c>
      <c r="F228" s="220" t="s">
        <v>331</v>
      </c>
      <c r="G228" s="218"/>
      <c r="H228" s="221">
        <v>710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135</v>
      </c>
      <c r="AU228" s="227" t="s">
        <v>82</v>
      </c>
      <c r="AV228" s="11" t="s">
        <v>82</v>
      </c>
      <c r="AW228" s="11" t="s">
        <v>34</v>
      </c>
      <c r="AX228" s="11" t="s">
        <v>80</v>
      </c>
      <c r="AY228" s="227" t="s">
        <v>115</v>
      </c>
    </row>
    <row r="229" s="1" customFormat="1" ht="16.5" customHeight="1">
      <c r="B229" s="34"/>
      <c r="C229" s="202" t="s">
        <v>332</v>
      </c>
      <c r="D229" s="202" t="s">
        <v>117</v>
      </c>
      <c r="E229" s="203" t="s">
        <v>333</v>
      </c>
      <c r="F229" s="204" t="s">
        <v>334</v>
      </c>
      <c r="G229" s="205" t="s">
        <v>143</v>
      </c>
      <c r="H229" s="206">
        <v>24</v>
      </c>
      <c r="I229" s="207"/>
      <c r="J229" s="208">
        <f>ROUND(I229*H229,2)</f>
        <v>0</v>
      </c>
      <c r="K229" s="204" t="s">
        <v>133</v>
      </c>
      <c r="L229" s="39"/>
      <c r="M229" s="209" t="s">
        <v>1</v>
      </c>
      <c r="N229" s="210" t="s">
        <v>43</v>
      </c>
      <c r="O229" s="75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AR229" s="13" t="s">
        <v>121</v>
      </c>
      <c r="AT229" s="13" t="s">
        <v>117</v>
      </c>
      <c r="AU229" s="13" t="s">
        <v>82</v>
      </c>
      <c r="AY229" s="13" t="s">
        <v>115</v>
      </c>
      <c r="BE229" s="213">
        <f>IF(N229="základní",J229,0)</f>
        <v>0</v>
      </c>
      <c r="BF229" s="213">
        <f>IF(N229="snížená",J229,0)</f>
        <v>0</v>
      </c>
      <c r="BG229" s="213">
        <f>IF(N229="zákl. přenesená",J229,0)</f>
        <v>0</v>
      </c>
      <c r="BH229" s="213">
        <f>IF(N229="sníž. přenesená",J229,0)</f>
        <v>0</v>
      </c>
      <c r="BI229" s="213">
        <f>IF(N229="nulová",J229,0)</f>
        <v>0</v>
      </c>
      <c r="BJ229" s="13" t="s">
        <v>80</v>
      </c>
      <c r="BK229" s="213">
        <f>ROUND(I229*H229,2)</f>
        <v>0</v>
      </c>
      <c r="BL229" s="13" t="s">
        <v>121</v>
      </c>
      <c r="BM229" s="13" t="s">
        <v>335</v>
      </c>
    </row>
    <row r="230" s="11" customFormat="1">
      <c r="B230" s="217"/>
      <c r="C230" s="218"/>
      <c r="D230" s="214" t="s">
        <v>135</v>
      </c>
      <c r="E230" s="219" t="s">
        <v>1</v>
      </c>
      <c r="F230" s="220" t="s">
        <v>336</v>
      </c>
      <c r="G230" s="218"/>
      <c r="H230" s="221">
        <v>24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135</v>
      </c>
      <c r="AU230" s="227" t="s">
        <v>82</v>
      </c>
      <c r="AV230" s="11" t="s">
        <v>82</v>
      </c>
      <c r="AW230" s="11" t="s">
        <v>34</v>
      </c>
      <c r="AX230" s="11" t="s">
        <v>80</v>
      </c>
      <c r="AY230" s="227" t="s">
        <v>115</v>
      </c>
    </row>
    <row r="231" s="1" customFormat="1" ht="16.5" customHeight="1">
      <c r="B231" s="34"/>
      <c r="C231" s="202" t="s">
        <v>337</v>
      </c>
      <c r="D231" s="202" t="s">
        <v>117</v>
      </c>
      <c r="E231" s="203" t="s">
        <v>338</v>
      </c>
      <c r="F231" s="204" t="s">
        <v>339</v>
      </c>
      <c r="G231" s="205" t="s">
        <v>132</v>
      </c>
      <c r="H231" s="206">
        <v>32550</v>
      </c>
      <c r="I231" s="207"/>
      <c r="J231" s="208">
        <f>ROUND(I231*H231,2)</f>
        <v>0</v>
      </c>
      <c r="K231" s="204" t="s">
        <v>133</v>
      </c>
      <c r="L231" s="39"/>
      <c r="M231" s="209" t="s">
        <v>1</v>
      </c>
      <c r="N231" s="210" t="s">
        <v>43</v>
      </c>
      <c r="O231" s="75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AR231" s="13" t="s">
        <v>121</v>
      </c>
      <c r="AT231" s="13" t="s">
        <v>117</v>
      </c>
      <c r="AU231" s="13" t="s">
        <v>82</v>
      </c>
      <c r="AY231" s="13" t="s">
        <v>115</v>
      </c>
      <c r="BE231" s="213">
        <f>IF(N231="základní",J231,0)</f>
        <v>0</v>
      </c>
      <c r="BF231" s="213">
        <f>IF(N231="snížená",J231,0)</f>
        <v>0</v>
      </c>
      <c r="BG231" s="213">
        <f>IF(N231="zákl. přenesená",J231,0)</f>
        <v>0</v>
      </c>
      <c r="BH231" s="213">
        <f>IF(N231="sníž. přenesená",J231,0)</f>
        <v>0</v>
      </c>
      <c r="BI231" s="213">
        <f>IF(N231="nulová",J231,0)</f>
        <v>0</v>
      </c>
      <c r="BJ231" s="13" t="s">
        <v>80</v>
      </c>
      <c r="BK231" s="213">
        <f>ROUND(I231*H231,2)</f>
        <v>0</v>
      </c>
      <c r="BL231" s="13" t="s">
        <v>121</v>
      </c>
      <c r="BM231" s="13" t="s">
        <v>340</v>
      </c>
    </row>
    <row r="232" s="11" customFormat="1">
      <c r="B232" s="217"/>
      <c r="C232" s="218"/>
      <c r="D232" s="214" t="s">
        <v>135</v>
      </c>
      <c r="E232" s="219" t="s">
        <v>1</v>
      </c>
      <c r="F232" s="220" t="s">
        <v>341</v>
      </c>
      <c r="G232" s="218"/>
      <c r="H232" s="221">
        <v>32550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135</v>
      </c>
      <c r="AU232" s="227" t="s">
        <v>82</v>
      </c>
      <c r="AV232" s="11" t="s">
        <v>82</v>
      </c>
      <c r="AW232" s="11" t="s">
        <v>34</v>
      </c>
      <c r="AX232" s="11" t="s">
        <v>80</v>
      </c>
      <c r="AY232" s="227" t="s">
        <v>115</v>
      </c>
    </row>
    <row r="233" s="1" customFormat="1" ht="16.5" customHeight="1">
      <c r="B233" s="34"/>
      <c r="C233" s="202" t="s">
        <v>342</v>
      </c>
      <c r="D233" s="202" t="s">
        <v>117</v>
      </c>
      <c r="E233" s="203" t="s">
        <v>343</v>
      </c>
      <c r="F233" s="204" t="s">
        <v>344</v>
      </c>
      <c r="G233" s="205" t="s">
        <v>132</v>
      </c>
      <c r="H233" s="206">
        <v>32550</v>
      </c>
      <c r="I233" s="207"/>
      <c r="J233" s="208">
        <f>ROUND(I233*H233,2)</f>
        <v>0</v>
      </c>
      <c r="K233" s="204" t="s">
        <v>133</v>
      </c>
      <c r="L233" s="39"/>
      <c r="M233" s="209" t="s">
        <v>1</v>
      </c>
      <c r="N233" s="210" t="s">
        <v>43</v>
      </c>
      <c r="O233" s="75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AR233" s="13" t="s">
        <v>121</v>
      </c>
      <c r="AT233" s="13" t="s">
        <v>117</v>
      </c>
      <c r="AU233" s="13" t="s">
        <v>82</v>
      </c>
      <c r="AY233" s="13" t="s">
        <v>115</v>
      </c>
      <c r="BE233" s="213">
        <f>IF(N233="základní",J233,0)</f>
        <v>0</v>
      </c>
      <c r="BF233" s="213">
        <f>IF(N233="snížená",J233,0)</f>
        <v>0</v>
      </c>
      <c r="BG233" s="213">
        <f>IF(N233="zákl. přenesená",J233,0)</f>
        <v>0</v>
      </c>
      <c r="BH233" s="213">
        <f>IF(N233="sníž. přenesená",J233,0)</f>
        <v>0</v>
      </c>
      <c r="BI233" s="213">
        <f>IF(N233="nulová",J233,0)</f>
        <v>0</v>
      </c>
      <c r="BJ233" s="13" t="s">
        <v>80</v>
      </c>
      <c r="BK233" s="213">
        <f>ROUND(I233*H233,2)</f>
        <v>0</v>
      </c>
      <c r="BL233" s="13" t="s">
        <v>121</v>
      </c>
      <c r="BM233" s="13" t="s">
        <v>345</v>
      </c>
    </row>
    <row r="234" s="11" customFormat="1">
      <c r="B234" s="217"/>
      <c r="C234" s="218"/>
      <c r="D234" s="214" t="s">
        <v>135</v>
      </c>
      <c r="E234" s="219" t="s">
        <v>1</v>
      </c>
      <c r="F234" s="220" t="s">
        <v>346</v>
      </c>
      <c r="G234" s="218"/>
      <c r="H234" s="221">
        <v>32550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135</v>
      </c>
      <c r="AU234" s="227" t="s">
        <v>82</v>
      </c>
      <c r="AV234" s="11" t="s">
        <v>82</v>
      </c>
      <c r="AW234" s="11" t="s">
        <v>34</v>
      </c>
      <c r="AX234" s="11" t="s">
        <v>80</v>
      </c>
      <c r="AY234" s="227" t="s">
        <v>115</v>
      </c>
    </row>
    <row r="235" s="1" customFormat="1" ht="16.5" customHeight="1">
      <c r="B235" s="34"/>
      <c r="C235" s="202" t="s">
        <v>347</v>
      </c>
      <c r="D235" s="202" t="s">
        <v>117</v>
      </c>
      <c r="E235" s="203" t="s">
        <v>348</v>
      </c>
      <c r="F235" s="204" t="s">
        <v>349</v>
      </c>
      <c r="G235" s="205" t="s">
        <v>132</v>
      </c>
      <c r="H235" s="206">
        <v>86</v>
      </c>
      <c r="I235" s="207"/>
      <c r="J235" s="208">
        <f>ROUND(I235*H235,2)</f>
        <v>0</v>
      </c>
      <c r="K235" s="204" t="s">
        <v>133</v>
      </c>
      <c r="L235" s="39"/>
      <c r="M235" s="209" t="s">
        <v>1</v>
      </c>
      <c r="N235" s="210" t="s">
        <v>43</v>
      </c>
      <c r="O235" s="75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AR235" s="13" t="s">
        <v>121</v>
      </c>
      <c r="AT235" s="13" t="s">
        <v>117</v>
      </c>
      <c r="AU235" s="13" t="s">
        <v>82</v>
      </c>
      <c r="AY235" s="13" t="s">
        <v>115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3" t="s">
        <v>80</v>
      </c>
      <c r="BK235" s="213">
        <f>ROUND(I235*H235,2)</f>
        <v>0</v>
      </c>
      <c r="BL235" s="13" t="s">
        <v>121</v>
      </c>
      <c r="BM235" s="13" t="s">
        <v>350</v>
      </c>
    </row>
    <row r="236" s="11" customFormat="1">
      <c r="B236" s="217"/>
      <c r="C236" s="218"/>
      <c r="D236" s="214" t="s">
        <v>135</v>
      </c>
      <c r="E236" s="219" t="s">
        <v>1</v>
      </c>
      <c r="F236" s="220" t="s">
        <v>351</v>
      </c>
      <c r="G236" s="218"/>
      <c r="H236" s="221">
        <v>8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135</v>
      </c>
      <c r="AU236" s="227" t="s">
        <v>82</v>
      </c>
      <c r="AV236" s="11" t="s">
        <v>82</v>
      </c>
      <c r="AW236" s="11" t="s">
        <v>34</v>
      </c>
      <c r="AX236" s="11" t="s">
        <v>72</v>
      </c>
      <c r="AY236" s="227" t="s">
        <v>115</v>
      </c>
    </row>
    <row r="237" s="11" customFormat="1">
      <c r="B237" s="217"/>
      <c r="C237" s="218"/>
      <c r="D237" s="214" t="s">
        <v>135</v>
      </c>
      <c r="E237" s="219" t="s">
        <v>1</v>
      </c>
      <c r="F237" s="220" t="s">
        <v>352</v>
      </c>
      <c r="G237" s="218"/>
      <c r="H237" s="221">
        <v>3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135</v>
      </c>
      <c r="AU237" s="227" t="s">
        <v>82</v>
      </c>
      <c r="AV237" s="11" t="s">
        <v>82</v>
      </c>
      <c r="AW237" s="11" t="s">
        <v>34</v>
      </c>
      <c r="AX237" s="11" t="s">
        <v>72</v>
      </c>
      <c r="AY237" s="227" t="s">
        <v>115</v>
      </c>
    </row>
    <row r="238" s="11" customFormat="1">
      <c r="B238" s="217"/>
      <c r="C238" s="218"/>
      <c r="D238" s="214" t="s">
        <v>135</v>
      </c>
      <c r="E238" s="219" t="s">
        <v>1</v>
      </c>
      <c r="F238" s="220" t="s">
        <v>353</v>
      </c>
      <c r="G238" s="218"/>
      <c r="H238" s="221">
        <v>5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135</v>
      </c>
      <c r="AU238" s="227" t="s">
        <v>82</v>
      </c>
      <c r="AV238" s="11" t="s">
        <v>82</v>
      </c>
      <c r="AW238" s="11" t="s">
        <v>34</v>
      </c>
      <c r="AX238" s="11" t="s">
        <v>72</v>
      </c>
      <c r="AY238" s="227" t="s">
        <v>115</v>
      </c>
    </row>
    <row r="239" s="11" customFormat="1">
      <c r="B239" s="217"/>
      <c r="C239" s="218"/>
      <c r="D239" s="214" t="s">
        <v>135</v>
      </c>
      <c r="E239" s="219" t="s">
        <v>1</v>
      </c>
      <c r="F239" s="220" t="s">
        <v>354</v>
      </c>
      <c r="G239" s="218"/>
      <c r="H239" s="221">
        <v>10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135</v>
      </c>
      <c r="AU239" s="227" t="s">
        <v>82</v>
      </c>
      <c r="AV239" s="11" t="s">
        <v>82</v>
      </c>
      <c r="AW239" s="11" t="s">
        <v>34</v>
      </c>
      <c r="AX239" s="11" t="s">
        <v>72</v>
      </c>
      <c r="AY239" s="227" t="s">
        <v>115</v>
      </c>
    </row>
    <row r="240" s="11" customFormat="1">
      <c r="B240" s="217"/>
      <c r="C240" s="218"/>
      <c r="D240" s="214" t="s">
        <v>135</v>
      </c>
      <c r="E240" s="219" t="s">
        <v>1</v>
      </c>
      <c r="F240" s="220" t="s">
        <v>355</v>
      </c>
      <c r="G240" s="218"/>
      <c r="H240" s="221">
        <v>5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135</v>
      </c>
      <c r="AU240" s="227" t="s">
        <v>82</v>
      </c>
      <c r="AV240" s="11" t="s">
        <v>82</v>
      </c>
      <c r="AW240" s="11" t="s">
        <v>34</v>
      </c>
      <c r="AX240" s="11" t="s">
        <v>72</v>
      </c>
      <c r="AY240" s="227" t="s">
        <v>115</v>
      </c>
    </row>
    <row r="241" s="11" customFormat="1">
      <c r="B241" s="217"/>
      <c r="C241" s="218"/>
      <c r="D241" s="214" t="s">
        <v>135</v>
      </c>
      <c r="E241" s="219" t="s">
        <v>1</v>
      </c>
      <c r="F241" s="220" t="s">
        <v>356</v>
      </c>
      <c r="G241" s="218"/>
      <c r="H241" s="221">
        <v>12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135</v>
      </c>
      <c r="AU241" s="227" t="s">
        <v>82</v>
      </c>
      <c r="AV241" s="11" t="s">
        <v>82</v>
      </c>
      <c r="AW241" s="11" t="s">
        <v>34</v>
      </c>
      <c r="AX241" s="11" t="s">
        <v>72</v>
      </c>
      <c r="AY241" s="227" t="s">
        <v>115</v>
      </c>
    </row>
    <row r="242" s="11" customFormat="1">
      <c r="B242" s="217"/>
      <c r="C242" s="218"/>
      <c r="D242" s="214" t="s">
        <v>135</v>
      </c>
      <c r="E242" s="219" t="s">
        <v>1</v>
      </c>
      <c r="F242" s="220" t="s">
        <v>357</v>
      </c>
      <c r="G242" s="218"/>
      <c r="H242" s="221">
        <v>9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135</v>
      </c>
      <c r="AU242" s="227" t="s">
        <v>82</v>
      </c>
      <c r="AV242" s="11" t="s">
        <v>82</v>
      </c>
      <c r="AW242" s="11" t="s">
        <v>34</v>
      </c>
      <c r="AX242" s="11" t="s">
        <v>72</v>
      </c>
      <c r="AY242" s="227" t="s">
        <v>115</v>
      </c>
    </row>
    <row r="243" s="11" customFormat="1">
      <c r="B243" s="217"/>
      <c r="C243" s="218"/>
      <c r="D243" s="214" t="s">
        <v>135</v>
      </c>
      <c r="E243" s="219" t="s">
        <v>1</v>
      </c>
      <c r="F243" s="220" t="s">
        <v>358</v>
      </c>
      <c r="G243" s="218"/>
      <c r="H243" s="221">
        <v>1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135</v>
      </c>
      <c r="AU243" s="227" t="s">
        <v>82</v>
      </c>
      <c r="AV243" s="11" t="s">
        <v>82</v>
      </c>
      <c r="AW243" s="11" t="s">
        <v>34</v>
      </c>
      <c r="AX243" s="11" t="s">
        <v>72</v>
      </c>
      <c r="AY243" s="227" t="s">
        <v>115</v>
      </c>
    </row>
    <row r="244" s="11" customFormat="1">
      <c r="B244" s="217"/>
      <c r="C244" s="218"/>
      <c r="D244" s="214" t="s">
        <v>135</v>
      </c>
      <c r="E244" s="219" t="s">
        <v>1</v>
      </c>
      <c r="F244" s="220" t="s">
        <v>359</v>
      </c>
      <c r="G244" s="218"/>
      <c r="H244" s="221">
        <v>8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135</v>
      </c>
      <c r="AU244" s="227" t="s">
        <v>82</v>
      </c>
      <c r="AV244" s="11" t="s">
        <v>82</v>
      </c>
      <c r="AW244" s="11" t="s">
        <v>34</v>
      </c>
      <c r="AX244" s="11" t="s">
        <v>72</v>
      </c>
      <c r="AY244" s="227" t="s">
        <v>115</v>
      </c>
    </row>
    <row r="245" s="11" customFormat="1">
      <c r="B245" s="217"/>
      <c r="C245" s="218"/>
      <c r="D245" s="214" t="s">
        <v>135</v>
      </c>
      <c r="E245" s="219" t="s">
        <v>1</v>
      </c>
      <c r="F245" s="220" t="s">
        <v>360</v>
      </c>
      <c r="G245" s="218"/>
      <c r="H245" s="221">
        <v>6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135</v>
      </c>
      <c r="AU245" s="227" t="s">
        <v>82</v>
      </c>
      <c r="AV245" s="11" t="s">
        <v>82</v>
      </c>
      <c r="AW245" s="11" t="s">
        <v>34</v>
      </c>
      <c r="AX245" s="11" t="s">
        <v>72</v>
      </c>
      <c r="AY245" s="227" t="s">
        <v>115</v>
      </c>
    </row>
    <row r="246" s="11" customFormat="1">
      <c r="B246" s="217"/>
      <c r="C246" s="218"/>
      <c r="D246" s="214" t="s">
        <v>135</v>
      </c>
      <c r="E246" s="219" t="s">
        <v>1</v>
      </c>
      <c r="F246" s="220" t="s">
        <v>361</v>
      </c>
      <c r="G246" s="218"/>
      <c r="H246" s="221">
        <v>5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135</v>
      </c>
      <c r="AU246" s="227" t="s">
        <v>82</v>
      </c>
      <c r="AV246" s="11" t="s">
        <v>82</v>
      </c>
      <c r="AW246" s="11" t="s">
        <v>34</v>
      </c>
      <c r="AX246" s="11" t="s">
        <v>72</v>
      </c>
      <c r="AY246" s="227" t="s">
        <v>115</v>
      </c>
    </row>
    <row r="247" s="11" customFormat="1">
      <c r="B247" s="217"/>
      <c r="C247" s="218"/>
      <c r="D247" s="214" t="s">
        <v>135</v>
      </c>
      <c r="E247" s="219" t="s">
        <v>1</v>
      </c>
      <c r="F247" s="220" t="s">
        <v>362</v>
      </c>
      <c r="G247" s="218"/>
      <c r="H247" s="221">
        <v>14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135</v>
      </c>
      <c r="AU247" s="227" t="s">
        <v>82</v>
      </c>
      <c r="AV247" s="11" t="s">
        <v>82</v>
      </c>
      <c r="AW247" s="11" t="s">
        <v>34</v>
      </c>
      <c r="AX247" s="11" t="s">
        <v>72</v>
      </c>
      <c r="AY247" s="227" t="s">
        <v>115</v>
      </c>
    </row>
    <row r="248" s="1" customFormat="1" ht="16.5" customHeight="1">
      <c r="B248" s="34"/>
      <c r="C248" s="202" t="s">
        <v>363</v>
      </c>
      <c r="D248" s="202" t="s">
        <v>117</v>
      </c>
      <c r="E248" s="203" t="s">
        <v>364</v>
      </c>
      <c r="F248" s="204" t="s">
        <v>365</v>
      </c>
      <c r="G248" s="205" t="s">
        <v>132</v>
      </c>
      <c r="H248" s="206">
        <v>86</v>
      </c>
      <c r="I248" s="207"/>
      <c r="J248" s="208">
        <f>ROUND(I248*H248,2)</f>
        <v>0</v>
      </c>
      <c r="K248" s="204" t="s">
        <v>133</v>
      </c>
      <c r="L248" s="39"/>
      <c r="M248" s="209" t="s">
        <v>1</v>
      </c>
      <c r="N248" s="210" t="s">
        <v>43</v>
      </c>
      <c r="O248" s="75"/>
      <c r="P248" s="211">
        <f>O248*H248</f>
        <v>0</v>
      </c>
      <c r="Q248" s="211">
        <v>0</v>
      </c>
      <c r="R248" s="211">
        <f>Q248*H248</f>
        <v>0</v>
      </c>
      <c r="S248" s="211">
        <v>0</v>
      </c>
      <c r="T248" s="212">
        <f>S248*H248</f>
        <v>0</v>
      </c>
      <c r="AR248" s="13" t="s">
        <v>121</v>
      </c>
      <c r="AT248" s="13" t="s">
        <v>117</v>
      </c>
      <c r="AU248" s="13" t="s">
        <v>82</v>
      </c>
      <c r="AY248" s="13" t="s">
        <v>115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3" t="s">
        <v>80</v>
      </c>
      <c r="BK248" s="213">
        <f>ROUND(I248*H248,2)</f>
        <v>0</v>
      </c>
      <c r="BL248" s="13" t="s">
        <v>121</v>
      </c>
      <c r="BM248" s="13" t="s">
        <v>366</v>
      </c>
    </row>
    <row r="249" s="11" customFormat="1">
      <c r="B249" s="217"/>
      <c r="C249" s="218"/>
      <c r="D249" s="214" t="s">
        <v>135</v>
      </c>
      <c r="E249" s="219" t="s">
        <v>1</v>
      </c>
      <c r="F249" s="220" t="s">
        <v>367</v>
      </c>
      <c r="G249" s="218"/>
      <c r="H249" s="221">
        <v>8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135</v>
      </c>
      <c r="AU249" s="227" t="s">
        <v>82</v>
      </c>
      <c r="AV249" s="11" t="s">
        <v>82</v>
      </c>
      <c r="AW249" s="11" t="s">
        <v>34</v>
      </c>
      <c r="AX249" s="11" t="s">
        <v>72</v>
      </c>
      <c r="AY249" s="227" t="s">
        <v>115</v>
      </c>
    </row>
    <row r="250" s="11" customFormat="1">
      <c r="B250" s="217"/>
      <c r="C250" s="218"/>
      <c r="D250" s="214" t="s">
        <v>135</v>
      </c>
      <c r="E250" s="219" t="s">
        <v>1</v>
      </c>
      <c r="F250" s="220" t="s">
        <v>368</v>
      </c>
      <c r="G250" s="218"/>
      <c r="H250" s="221">
        <v>3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135</v>
      </c>
      <c r="AU250" s="227" t="s">
        <v>82</v>
      </c>
      <c r="AV250" s="11" t="s">
        <v>82</v>
      </c>
      <c r="AW250" s="11" t="s">
        <v>34</v>
      </c>
      <c r="AX250" s="11" t="s">
        <v>72</v>
      </c>
      <c r="AY250" s="227" t="s">
        <v>115</v>
      </c>
    </row>
    <row r="251" s="11" customFormat="1">
      <c r="B251" s="217"/>
      <c r="C251" s="218"/>
      <c r="D251" s="214" t="s">
        <v>135</v>
      </c>
      <c r="E251" s="219" t="s">
        <v>1</v>
      </c>
      <c r="F251" s="220" t="s">
        <v>369</v>
      </c>
      <c r="G251" s="218"/>
      <c r="H251" s="221">
        <v>5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135</v>
      </c>
      <c r="AU251" s="227" t="s">
        <v>82</v>
      </c>
      <c r="AV251" s="11" t="s">
        <v>82</v>
      </c>
      <c r="AW251" s="11" t="s">
        <v>34</v>
      </c>
      <c r="AX251" s="11" t="s">
        <v>72</v>
      </c>
      <c r="AY251" s="227" t="s">
        <v>115</v>
      </c>
    </row>
    <row r="252" s="11" customFormat="1">
      <c r="B252" s="217"/>
      <c r="C252" s="218"/>
      <c r="D252" s="214" t="s">
        <v>135</v>
      </c>
      <c r="E252" s="219" t="s">
        <v>1</v>
      </c>
      <c r="F252" s="220" t="s">
        <v>370</v>
      </c>
      <c r="G252" s="218"/>
      <c r="H252" s="221">
        <v>10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135</v>
      </c>
      <c r="AU252" s="227" t="s">
        <v>82</v>
      </c>
      <c r="AV252" s="11" t="s">
        <v>82</v>
      </c>
      <c r="AW252" s="11" t="s">
        <v>34</v>
      </c>
      <c r="AX252" s="11" t="s">
        <v>72</v>
      </c>
      <c r="AY252" s="227" t="s">
        <v>115</v>
      </c>
    </row>
    <row r="253" s="11" customFormat="1">
      <c r="B253" s="217"/>
      <c r="C253" s="218"/>
      <c r="D253" s="214" t="s">
        <v>135</v>
      </c>
      <c r="E253" s="219" t="s">
        <v>1</v>
      </c>
      <c r="F253" s="220" t="s">
        <v>371</v>
      </c>
      <c r="G253" s="218"/>
      <c r="H253" s="221">
        <v>5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135</v>
      </c>
      <c r="AU253" s="227" t="s">
        <v>82</v>
      </c>
      <c r="AV253" s="11" t="s">
        <v>82</v>
      </c>
      <c r="AW253" s="11" t="s">
        <v>34</v>
      </c>
      <c r="AX253" s="11" t="s">
        <v>72</v>
      </c>
      <c r="AY253" s="227" t="s">
        <v>115</v>
      </c>
    </row>
    <row r="254" s="11" customFormat="1">
      <c r="B254" s="217"/>
      <c r="C254" s="218"/>
      <c r="D254" s="214" t="s">
        <v>135</v>
      </c>
      <c r="E254" s="219" t="s">
        <v>1</v>
      </c>
      <c r="F254" s="220" t="s">
        <v>372</v>
      </c>
      <c r="G254" s="218"/>
      <c r="H254" s="221">
        <v>12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135</v>
      </c>
      <c r="AU254" s="227" t="s">
        <v>82</v>
      </c>
      <c r="AV254" s="11" t="s">
        <v>82</v>
      </c>
      <c r="AW254" s="11" t="s">
        <v>34</v>
      </c>
      <c r="AX254" s="11" t="s">
        <v>72</v>
      </c>
      <c r="AY254" s="227" t="s">
        <v>115</v>
      </c>
    </row>
    <row r="255" s="11" customFormat="1">
      <c r="B255" s="217"/>
      <c r="C255" s="218"/>
      <c r="D255" s="214" t="s">
        <v>135</v>
      </c>
      <c r="E255" s="219" t="s">
        <v>1</v>
      </c>
      <c r="F255" s="220" t="s">
        <v>373</v>
      </c>
      <c r="G255" s="218"/>
      <c r="H255" s="221">
        <v>9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135</v>
      </c>
      <c r="AU255" s="227" t="s">
        <v>82</v>
      </c>
      <c r="AV255" s="11" t="s">
        <v>82</v>
      </c>
      <c r="AW255" s="11" t="s">
        <v>34</v>
      </c>
      <c r="AX255" s="11" t="s">
        <v>72</v>
      </c>
      <c r="AY255" s="227" t="s">
        <v>115</v>
      </c>
    </row>
    <row r="256" s="11" customFormat="1">
      <c r="B256" s="217"/>
      <c r="C256" s="218"/>
      <c r="D256" s="214" t="s">
        <v>135</v>
      </c>
      <c r="E256" s="219" t="s">
        <v>1</v>
      </c>
      <c r="F256" s="220" t="s">
        <v>374</v>
      </c>
      <c r="G256" s="218"/>
      <c r="H256" s="221">
        <v>1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135</v>
      </c>
      <c r="AU256" s="227" t="s">
        <v>82</v>
      </c>
      <c r="AV256" s="11" t="s">
        <v>82</v>
      </c>
      <c r="AW256" s="11" t="s">
        <v>34</v>
      </c>
      <c r="AX256" s="11" t="s">
        <v>72</v>
      </c>
      <c r="AY256" s="227" t="s">
        <v>115</v>
      </c>
    </row>
    <row r="257" s="11" customFormat="1">
      <c r="B257" s="217"/>
      <c r="C257" s="218"/>
      <c r="D257" s="214" t="s">
        <v>135</v>
      </c>
      <c r="E257" s="219" t="s">
        <v>1</v>
      </c>
      <c r="F257" s="220" t="s">
        <v>375</v>
      </c>
      <c r="G257" s="218"/>
      <c r="H257" s="221">
        <v>8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135</v>
      </c>
      <c r="AU257" s="227" t="s">
        <v>82</v>
      </c>
      <c r="AV257" s="11" t="s">
        <v>82</v>
      </c>
      <c r="AW257" s="11" t="s">
        <v>34</v>
      </c>
      <c r="AX257" s="11" t="s">
        <v>72</v>
      </c>
      <c r="AY257" s="227" t="s">
        <v>115</v>
      </c>
    </row>
    <row r="258" s="11" customFormat="1">
      <c r="B258" s="217"/>
      <c r="C258" s="218"/>
      <c r="D258" s="214" t="s">
        <v>135</v>
      </c>
      <c r="E258" s="219" t="s">
        <v>1</v>
      </c>
      <c r="F258" s="220" t="s">
        <v>376</v>
      </c>
      <c r="G258" s="218"/>
      <c r="H258" s="221">
        <v>6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135</v>
      </c>
      <c r="AU258" s="227" t="s">
        <v>82</v>
      </c>
      <c r="AV258" s="11" t="s">
        <v>82</v>
      </c>
      <c r="AW258" s="11" t="s">
        <v>34</v>
      </c>
      <c r="AX258" s="11" t="s">
        <v>72</v>
      </c>
      <c r="AY258" s="227" t="s">
        <v>115</v>
      </c>
    </row>
    <row r="259" s="11" customFormat="1">
      <c r="B259" s="217"/>
      <c r="C259" s="218"/>
      <c r="D259" s="214" t="s">
        <v>135</v>
      </c>
      <c r="E259" s="219" t="s">
        <v>1</v>
      </c>
      <c r="F259" s="220" t="s">
        <v>377</v>
      </c>
      <c r="G259" s="218"/>
      <c r="H259" s="221">
        <v>5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135</v>
      </c>
      <c r="AU259" s="227" t="s">
        <v>82</v>
      </c>
      <c r="AV259" s="11" t="s">
        <v>82</v>
      </c>
      <c r="AW259" s="11" t="s">
        <v>34</v>
      </c>
      <c r="AX259" s="11" t="s">
        <v>72</v>
      </c>
      <c r="AY259" s="227" t="s">
        <v>115</v>
      </c>
    </row>
    <row r="260" s="11" customFormat="1">
      <c r="B260" s="217"/>
      <c r="C260" s="218"/>
      <c r="D260" s="214" t="s">
        <v>135</v>
      </c>
      <c r="E260" s="219" t="s">
        <v>1</v>
      </c>
      <c r="F260" s="220" t="s">
        <v>378</v>
      </c>
      <c r="G260" s="218"/>
      <c r="H260" s="221">
        <v>14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135</v>
      </c>
      <c r="AU260" s="227" t="s">
        <v>82</v>
      </c>
      <c r="AV260" s="11" t="s">
        <v>82</v>
      </c>
      <c r="AW260" s="11" t="s">
        <v>34</v>
      </c>
      <c r="AX260" s="11" t="s">
        <v>72</v>
      </c>
      <c r="AY260" s="227" t="s">
        <v>115</v>
      </c>
    </row>
    <row r="261" s="10" customFormat="1" ht="22.8" customHeight="1">
      <c r="B261" s="186"/>
      <c r="C261" s="187"/>
      <c r="D261" s="188" t="s">
        <v>71</v>
      </c>
      <c r="E261" s="200" t="s">
        <v>82</v>
      </c>
      <c r="F261" s="200" t="s">
        <v>379</v>
      </c>
      <c r="G261" s="187"/>
      <c r="H261" s="187"/>
      <c r="I261" s="190"/>
      <c r="J261" s="201">
        <f>BK261</f>
        <v>0</v>
      </c>
      <c r="K261" s="187"/>
      <c r="L261" s="192"/>
      <c r="M261" s="193"/>
      <c r="N261" s="194"/>
      <c r="O261" s="194"/>
      <c r="P261" s="195">
        <f>SUM(P262:P263)</f>
        <v>0</v>
      </c>
      <c r="Q261" s="194"/>
      <c r="R261" s="195">
        <f>SUM(R262:R263)</f>
        <v>0</v>
      </c>
      <c r="S261" s="194"/>
      <c r="T261" s="196">
        <f>SUM(T262:T263)</f>
        <v>0</v>
      </c>
      <c r="AR261" s="197" t="s">
        <v>80</v>
      </c>
      <c r="AT261" s="198" t="s">
        <v>71</v>
      </c>
      <c r="AU261" s="198" t="s">
        <v>80</v>
      </c>
      <c r="AY261" s="197" t="s">
        <v>115</v>
      </c>
      <c r="BK261" s="199">
        <f>SUM(BK262:BK263)</f>
        <v>0</v>
      </c>
    </row>
    <row r="262" s="1" customFormat="1" ht="16.5" customHeight="1">
      <c r="B262" s="34"/>
      <c r="C262" s="202" t="s">
        <v>380</v>
      </c>
      <c r="D262" s="202" t="s">
        <v>117</v>
      </c>
      <c r="E262" s="203" t="s">
        <v>381</v>
      </c>
      <c r="F262" s="204" t="s">
        <v>382</v>
      </c>
      <c r="G262" s="205" t="s">
        <v>120</v>
      </c>
      <c r="H262" s="206">
        <v>1</v>
      </c>
      <c r="I262" s="207"/>
      <c r="J262" s="208">
        <f>ROUND(I262*H262,2)</f>
        <v>0</v>
      </c>
      <c r="K262" s="204" t="s">
        <v>1</v>
      </c>
      <c r="L262" s="39"/>
      <c r="M262" s="209" t="s">
        <v>1</v>
      </c>
      <c r="N262" s="210" t="s">
        <v>43</v>
      </c>
      <c r="O262" s="75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AR262" s="13" t="s">
        <v>121</v>
      </c>
      <c r="AT262" s="13" t="s">
        <v>117</v>
      </c>
      <c r="AU262" s="13" t="s">
        <v>82</v>
      </c>
      <c r="AY262" s="13" t="s">
        <v>115</v>
      </c>
      <c r="BE262" s="213">
        <f>IF(N262="základní",J262,0)</f>
        <v>0</v>
      </c>
      <c r="BF262" s="213">
        <f>IF(N262="snížená",J262,0)</f>
        <v>0</v>
      </c>
      <c r="BG262" s="213">
        <f>IF(N262="zákl. přenesená",J262,0)</f>
        <v>0</v>
      </c>
      <c r="BH262" s="213">
        <f>IF(N262="sníž. přenesená",J262,0)</f>
        <v>0</v>
      </c>
      <c r="BI262" s="213">
        <f>IF(N262="nulová",J262,0)</f>
        <v>0</v>
      </c>
      <c r="BJ262" s="13" t="s">
        <v>80</v>
      </c>
      <c r="BK262" s="213">
        <f>ROUND(I262*H262,2)</f>
        <v>0</v>
      </c>
      <c r="BL262" s="13" t="s">
        <v>121</v>
      </c>
      <c r="BM262" s="13" t="s">
        <v>383</v>
      </c>
    </row>
    <row r="263" s="1" customFormat="1">
      <c r="B263" s="34"/>
      <c r="C263" s="35"/>
      <c r="D263" s="214" t="s">
        <v>123</v>
      </c>
      <c r="E263" s="35"/>
      <c r="F263" s="215" t="s">
        <v>384</v>
      </c>
      <c r="G263" s="35"/>
      <c r="H263" s="35"/>
      <c r="I263" s="127"/>
      <c r="J263" s="35"/>
      <c r="K263" s="35"/>
      <c r="L263" s="39"/>
      <c r="M263" s="216"/>
      <c r="N263" s="75"/>
      <c r="O263" s="75"/>
      <c r="P263" s="75"/>
      <c r="Q263" s="75"/>
      <c r="R263" s="75"/>
      <c r="S263" s="75"/>
      <c r="T263" s="76"/>
      <c r="AT263" s="13" t="s">
        <v>123</v>
      </c>
      <c r="AU263" s="13" t="s">
        <v>82</v>
      </c>
    </row>
    <row r="264" s="10" customFormat="1" ht="22.8" customHeight="1">
      <c r="B264" s="186"/>
      <c r="C264" s="187"/>
      <c r="D264" s="188" t="s">
        <v>71</v>
      </c>
      <c r="E264" s="200" t="s">
        <v>121</v>
      </c>
      <c r="F264" s="200" t="s">
        <v>385</v>
      </c>
      <c r="G264" s="187"/>
      <c r="H264" s="187"/>
      <c r="I264" s="190"/>
      <c r="J264" s="201">
        <f>BK264</f>
        <v>0</v>
      </c>
      <c r="K264" s="187"/>
      <c r="L264" s="192"/>
      <c r="M264" s="193"/>
      <c r="N264" s="194"/>
      <c r="O264" s="194"/>
      <c r="P264" s="195">
        <f>SUM(P265:P268)</f>
        <v>0</v>
      </c>
      <c r="Q264" s="194"/>
      <c r="R264" s="195">
        <f>SUM(R265:R268)</f>
        <v>830.73599999999999</v>
      </c>
      <c r="S264" s="194"/>
      <c r="T264" s="196">
        <f>SUM(T265:T268)</f>
        <v>0</v>
      </c>
      <c r="AR264" s="197" t="s">
        <v>80</v>
      </c>
      <c r="AT264" s="198" t="s">
        <v>71</v>
      </c>
      <c r="AU264" s="198" t="s">
        <v>80</v>
      </c>
      <c r="AY264" s="197" t="s">
        <v>115</v>
      </c>
      <c r="BK264" s="199">
        <f>SUM(BK265:BK268)</f>
        <v>0</v>
      </c>
    </row>
    <row r="265" s="1" customFormat="1" ht="16.5" customHeight="1">
      <c r="B265" s="34"/>
      <c r="C265" s="202" t="s">
        <v>386</v>
      </c>
      <c r="D265" s="202" t="s">
        <v>117</v>
      </c>
      <c r="E265" s="203" t="s">
        <v>387</v>
      </c>
      <c r="F265" s="204" t="s">
        <v>388</v>
      </c>
      <c r="G265" s="205" t="s">
        <v>149</v>
      </c>
      <c r="H265" s="206">
        <v>375</v>
      </c>
      <c r="I265" s="207"/>
      <c r="J265" s="208">
        <f>ROUND(I265*H265,2)</f>
        <v>0</v>
      </c>
      <c r="K265" s="204" t="s">
        <v>133</v>
      </c>
      <c r="L265" s="39"/>
      <c r="M265" s="209" t="s">
        <v>1</v>
      </c>
      <c r="N265" s="210" t="s">
        <v>43</v>
      </c>
      <c r="O265" s="75"/>
      <c r="P265" s="211">
        <f>O265*H265</f>
        <v>0</v>
      </c>
      <c r="Q265" s="211">
        <v>2.1600000000000001</v>
      </c>
      <c r="R265" s="211">
        <f>Q265*H265</f>
        <v>810</v>
      </c>
      <c r="S265" s="211">
        <v>0</v>
      </c>
      <c r="T265" s="212">
        <f>S265*H265</f>
        <v>0</v>
      </c>
      <c r="AR265" s="13" t="s">
        <v>121</v>
      </c>
      <c r="AT265" s="13" t="s">
        <v>117</v>
      </c>
      <c r="AU265" s="13" t="s">
        <v>82</v>
      </c>
      <c r="AY265" s="13" t="s">
        <v>115</v>
      </c>
      <c r="BE265" s="213">
        <f>IF(N265="základní",J265,0)</f>
        <v>0</v>
      </c>
      <c r="BF265" s="213">
        <f>IF(N265="snížená",J265,0)</f>
        <v>0</v>
      </c>
      <c r="BG265" s="213">
        <f>IF(N265="zákl. přenesená",J265,0)</f>
        <v>0</v>
      </c>
      <c r="BH265" s="213">
        <f>IF(N265="sníž. přenesená",J265,0)</f>
        <v>0</v>
      </c>
      <c r="BI265" s="213">
        <f>IF(N265="nulová",J265,0)</f>
        <v>0</v>
      </c>
      <c r="BJ265" s="13" t="s">
        <v>80</v>
      </c>
      <c r="BK265" s="213">
        <f>ROUND(I265*H265,2)</f>
        <v>0</v>
      </c>
      <c r="BL265" s="13" t="s">
        <v>121</v>
      </c>
      <c r="BM265" s="13" t="s">
        <v>389</v>
      </c>
    </row>
    <row r="266" s="11" customFormat="1">
      <c r="B266" s="217"/>
      <c r="C266" s="218"/>
      <c r="D266" s="214" t="s">
        <v>135</v>
      </c>
      <c r="E266" s="219" t="s">
        <v>1</v>
      </c>
      <c r="F266" s="220" t="s">
        <v>390</v>
      </c>
      <c r="G266" s="218"/>
      <c r="H266" s="221">
        <v>375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135</v>
      </c>
      <c r="AU266" s="227" t="s">
        <v>82</v>
      </c>
      <c r="AV266" s="11" t="s">
        <v>82</v>
      </c>
      <c r="AW266" s="11" t="s">
        <v>34</v>
      </c>
      <c r="AX266" s="11" t="s">
        <v>80</v>
      </c>
      <c r="AY266" s="227" t="s">
        <v>115</v>
      </c>
    </row>
    <row r="267" s="1" customFormat="1" ht="16.5" customHeight="1">
      <c r="B267" s="34"/>
      <c r="C267" s="202" t="s">
        <v>391</v>
      </c>
      <c r="D267" s="202" t="s">
        <v>117</v>
      </c>
      <c r="E267" s="203" t="s">
        <v>392</v>
      </c>
      <c r="F267" s="204" t="s">
        <v>393</v>
      </c>
      <c r="G267" s="205" t="s">
        <v>149</v>
      </c>
      <c r="H267" s="206">
        <v>9.5999999999999996</v>
      </c>
      <c r="I267" s="207"/>
      <c r="J267" s="208">
        <f>ROUND(I267*H267,2)</f>
        <v>0</v>
      </c>
      <c r="K267" s="204" t="s">
        <v>133</v>
      </c>
      <c r="L267" s="39"/>
      <c r="M267" s="209" t="s">
        <v>1</v>
      </c>
      <c r="N267" s="210" t="s">
        <v>43</v>
      </c>
      <c r="O267" s="75"/>
      <c r="P267" s="211">
        <f>O267*H267</f>
        <v>0</v>
      </c>
      <c r="Q267" s="211">
        <v>2.1600000000000001</v>
      </c>
      <c r="R267" s="211">
        <f>Q267*H267</f>
        <v>20.736000000000001</v>
      </c>
      <c r="S267" s="211">
        <v>0</v>
      </c>
      <c r="T267" s="212">
        <f>S267*H267</f>
        <v>0</v>
      </c>
      <c r="AR267" s="13" t="s">
        <v>121</v>
      </c>
      <c r="AT267" s="13" t="s">
        <v>117</v>
      </c>
      <c r="AU267" s="13" t="s">
        <v>82</v>
      </c>
      <c r="AY267" s="13" t="s">
        <v>115</v>
      </c>
      <c r="BE267" s="213">
        <f>IF(N267="základní",J267,0)</f>
        <v>0</v>
      </c>
      <c r="BF267" s="213">
        <f>IF(N267="snížená",J267,0)</f>
        <v>0</v>
      </c>
      <c r="BG267" s="213">
        <f>IF(N267="zákl. přenesená",J267,0)</f>
        <v>0</v>
      </c>
      <c r="BH267" s="213">
        <f>IF(N267="sníž. přenesená",J267,0)</f>
        <v>0</v>
      </c>
      <c r="BI267" s="213">
        <f>IF(N267="nulová",J267,0)</f>
        <v>0</v>
      </c>
      <c r="BJ267" s="13" t="s">
        <v>80</v>
      </c>
      <c r="BK267" s="213">
        <f>ROUND(I267*H267,2)</f>
        <v>0</v>
      </c>
      <c r="BL267" s="13" t="s">
        <v>121</v>
      </c>
      <c r="BM267" s="13" t="s">
        <v>394</v>
      </c>
    </row>
    <row r="268" s="11" customFormat="1">
      <c r="B268" s="217"/>
      <c r="C268" s="218"/>
      <c r="D268" s="214" t="s">
        <v>135</v>
      </c>
      <c r="E268" s="219" t="s">
        <v>1</v>
      </c>
      <c r="F268" s="220" t="s">
        <v>395</v>
      </c>
      <c r="G268" s="218"/>
      <c r="H268" s="221">
        <v>9.5999999999999996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135</v>
      </c>
      <c r="AU268" s="227" t="s">
        <v>82</v>
      </c>
      <c r="AV268" s="11" t="s">
        <v>82</v>
      </c>
      <c r="AW268" s="11" t="s">
        <v>34</v>
      </c>
      <c r="AX268" s="11" t="s">
        <v>80</v>
      </c>
      <c r="AY268" s="227" t="s">
        <v>115</v>
      </c>
    </row>
    <row r="269" s="10" customFormat="1" ht="22.8" customHeight="1">
      <c r="B269" s="186"/>
      <c r="C269" s="187"/>
      <c r="D269" s="188" t="s">
        <v>71</v>
      </c>
      <c r="E269" s="200" t="s">
        <v>157</v>
      </c>
      <c r="F269" s="200" t="s">
        <v>396</v>
      </c>
      <c r="G269" s="187"/>
      <c r="H269" s="187"/>
      <c r="I269" s="190"/>
      <c r="J269" s="201">
        <f>BK269</f>
        <v>0</v>
      </c>
      <c r="K269" s="187"/>
      <c r="L269" s="192"/>
      <c r="M269" s="193"/>
      <c r="N269" s="194"/>
      <c r="O269" s="194"/>
      <c r="P269" s="195">
        <f>SUM(P270:P272)</f>
        <v>0</v>
      </c>
      <c r="Q269" s="194"/>
      <c r="R269" s="195">
        <f>SUM(R270:R272)</f>
        <v>0.071539199999999997</v>
      </c>
      <c r="S269" s="194"/>
      <c r="T269" s="196">
        <f>SUM(T270:T272)</f>
        <v>0</v>
      </c>
      <c r="AR269" s="197" t="s">
        <v>80</v>
      </c>
      <c r="AT269" s="198" t="s">
        <v>71</v>
      </c>
      <c r="AU269" s="198" t="s">
        <v>80</v>
      </c>
      <c r="AY269" s="197" t="s">
        <v>115</v>
      </c>
      <c r="BK269" s="199">
        <f>SUM(BK270:BK272)</f>
        <v>0</v>
      </c>
    </row>
    <row r="270" s="1" customFormat="1" ht="16.5" customHeight="1">
      <c r="B270" s="34"/>
      <c r="C270" s="202" t="s">
        <v>397</v>
      </c>
      <c r="D270" s="202" t="s">
        <v>117</v>
      </c>
      <c r="E270" s="203" t="s">
        <v>398</v>
      </c>
      <c r="F270" s="204" t="s">
        <v>399</v>
      </c>
      <c r="G270" s="205" t="s">
        <v>400</v>
      </c>
      <c r="H270" s="206">
        <v>19.440000000000001</v>
      </c>
      <c r="I270" s="207"/>
      <c r="J270" s="208">
        <f>ROUND(I270*H270,2)</f>
        <v>0</v>
      </c>
      <c r="K270" s="204" t="s">
        <v>133</v>
      </c>
      <c r="L270" s="39"/>
      <c r="M270" s="209" t="s">
        <v>1</v>
      </c>
      <c r="N270" s="210" t="s">
        <v>43</v>
      </c>
      <c r="O270" s="75"/>
      <c r="P270" s="211">
        <f>O270*H270</f>
        <v>0</v>
      </c>
      <c r="Q270" s="211">
        <v>2.0000000000000002E-05</v>
      </c>
      <c r="R270" s="211">
        <f>Q270*H270</f>
        <v>0.00038880000000000007</v>
      </c>
      <c r="S270" s="211">
        <v>0</v>
      </c>
      <c r="T270" s="212">
        <f>S270*H270</f>
        <v>0</v>
      </c>
      <c r="AR270" s="13" t="s">
        <v>121</v>
      </c>
      <c r="AT270" s="13" t="s">
        <v>117</v>
      </c>
      <c r="AU270" s="13" t="s">
        <v>82</v>
      </c>
      <c r="AY270" s="13" t="s">
        <v>115</v>
      </c>
      <c r="BE270" s="213">
        <f>IF(N270="základní",J270,0)</f>
        <v>0</v>
      </c>
      <c r="BF270" s="213">
        <f>IF(N270="snížená",J270,0)</f>
        <v>0</v>
      </c>
      <c r="BG270" s="213">
        <f>IF(N270="zákl. přenesená",J270,0)</f>
        <v>0</v>
      </c>
      <c r="BH270" s="213">
        <f>IF(N270="sníž. přenesená",J270,0)</f>
        <v>0</v>
      </c>
      <c r="BI270" s="213">
        <f>IF(N270="nulová",J270,0)</f>
        <v>0</v>
      </c>
      <c r="BJ270" s="13" t="s">
        <v>80</v>
      </c>
      <c r="BK270" s="213">
        <f>ROUND(I270*H270,2)</f>
        <v>0</v>
      </c>
      <c r="BL270" s="13" t="s">
        <v>121</v>
      </c>
      <c r="BM270" s="13" t="s">
        <v>401</v>
      </c>
    </row>
    <row r="271" s="11" customFormat="1">
      <c r="B271" s="217"/>
      <c r="C271" s="218"/>
      <c r="D271" s="214" t="s">
        <v>135</v>
      </c>
      <c r="E271" s="219" t="s">
        <v>1</v>
      </c>
      <c r="F271" s="220" t="s">
        <v>402</v>
      </c>
      <c r="G271" s="218"/>
      <c r="H271" s="221">
        <v>19.440000000000001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135</v>
      </c>
      <c r="AU271" s="227" t="s">
        <v>82</v>
      </c>
      <c r="AV271" s="11" t="s">
        <v>82</v>
      </c>
      <c r="AW271" s="11" t="s">
        <v>34</v>
      </c>
      <c r="AX271" s="11" t="s">
        <v>80</v>
      </c>
      <c r="AY271" s="227" t="s">
        <v>115</v>
      </c>
    </row>
    <row r="272" s="1" customFormat="1" ht="16.5" customHeight="1">
      <c r="B272" s="34"/>
      <c r="C272" s="228" t="s">
        <v>403</v>
      </c>
      <c r="D272" s="228" t="s">
        <v>303</v>
      </c>
      <c r="E272" s="229" t="s">
        <v>404</v>
      </c>
      <c r="F272" s="230" t="s">
        <v>405</v>
      </c>
      <c r="G272" s="231" t="s">
        <v>400</v>
      </c>
      <c r="H272" s="232">
        <v>19.440000000000001</v>
      </c>
      <c r="I272" s="233"/>
      <c r="J272" s="234">
        <f>ROUND(I272*H272,2)</f>
        <v>0</v>
      </c>
      <c r="K272" s="230" t="s">
        <v>133</v>
      </c>
      <c r="L272" s="235"/>
      <c r="M272" s="236" t="s">
        <v>1</v>
      </c>
      <c r="N272" s="237" t="s">
        <v>43</v>
      </c>
      <c r="O272" s="75"/>
      <c r="P272" s="211">
        <f>O272*H272</f>
        <v>0</v>
      </c>
      <c r="Q272" s="211">
        <v>0.0036600000000000001</v>
      </c>
      <c r="R272" s="211">
        <f>Q272*H272</f>
        <v>0.071150400000000003</v>
      </c>
      <c r="S272" s="211">
        <v>0</v>
      </c>
      <c r="T272" s="212">
        <f>S272*H272</f>
        <v>0</v>
      </c>
      <c r="AR272" s="13" t="s">
        <v>157</v>
      </c>
      <c r="AT272" s="13" t="s">
        <v>303</v>
      </c>
      <c r="AU272" s="13" t="s">
        <v>82</v>
      </c>
      <c r="AY272" s="13" t="s">
        <v>115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13" t="s">
        <v>80</v>
      </c>
      <c r="BK272" s="213">
        <f>ROUND(I272*H272,2)</f>
        <v>0</v>
      </c>
      <c r="BL272" s="13" t="s">
        <v>121</v>
      </c>
      <c r="BM272" s="13" t="s">
        <v>406</v>
      </c>
    </row>
    <row r="273" s="10" customFormat="1" ht="22.8" customHeight="1">
      <c r="B273" s="186"/>
      <c r="C273" s="187"/>
      <c r="D273" s="188" t="s">
        <v>71</v>
      </c>
      <c r="E273" s="200" t="s">
        <v>407</v>
      </c>
      <c r="F273" s="200" t="s">
        <v>408</v>
      </c>
      <c r="G273" s="187"/>
      <c r="H273" s="187"/>
      <c r="I273" s="190"/>
      <c r="J273" s="201">
        <f>BK273</f>
        <v>0</v>
      </c>
      <c r="K273" s="187"/>
      <c r="L273" s="192"/>
      <c r="M273" s="193"/>
      <c r="N273" s="194"/>
      <c r="O273" s="194"/>
      <c r="P273" s="195">
        <f>P274</f>
        <v>0</v>
      </c>
      <c r="Q273" s="194"/>
      <c r="R273" s="195">
        <f>R274</f>
        <v>0</v>
      </c>
      <c r="S273" s="194"/>
      <c r="T273" s="196">
        <f>T274</f>
        <v>0</v>
      </c>
      <c r="AR273" s="197" t="s">
        <v>80</v>
      </c>
      <c r="AT273" s="198" t="s">
        <v>71</v>
      </c>
      <c r="AU273" s="198" t="s">
        <v>80</v>
      </c>
      <c r="AY273" s="197" t="s">
        <v>115</v>
      </c>
      <c r="BK273" s="199">
        <f>BK274</f>
        <v>0</v>
      </c>
    </row>
    <row r="274" s="1" customFormat="1" ht="16.5" customHeight="1">
      <c r="B274" s="34"/>
      <c r="C274" s="202" t="s">
        <v>409</v>
      </c>
      <c r="D274" s="202" t="s">
        <v>117</v>
      </c>
      <c r="E274" s="203" t="s">
        <v>410</v>
      </c>
      <c r="F274" s="204" t="s">
        <v>411</v>
      </c>
      <c r="G274" s="205" t="s">
        <v>412</v>
      </c>
      <c r="H274" s="206">
        <v>1196.316</v>
      </c>
      <c r="I274" s="207"/>
      <c r="J274" s="208">
        <f>ROUND(I274*H274,2)</f>
        <v>0</v>
      </c>
      <c r="K274" s="204" t="s">
        <v>133</v>
      </c>
      <c r="L274" s="39"/>
      <c r="M274" s="238" t="s">
        <v>1</v>
      </c>
      <c r="N274" s="239" t="s">
        <v>43</v>
      </c>
      <c r="O274" s="240"/>
      <c r="P274" s="241">
        <f>O274*H274</f>
        <v>0</v>
      </c>
      <c r="Q274" s="241">
        <v>0</v>
      </c>
      <c r="R274" s="241">
        <f>Q274*H274</f>
        <v>0</v>
      </c>
      <c r="S274" s="241">
        <v>0</v>
      </c>
      <c r="T274" s="242">
        <f>S274*H274</f>
        <v>0</v>
      </c>
      <c r="AR274" s="13" t="s">
        <v>121</v>
      </c>
      <c r="AT274" s="13" t="s">
        <v>117</v>
      </c>
      <c r="AU274" s="13" t="s">
        <v>82</v>
      </c>
      <c r="AY274" s="13" t="s">
        <v>115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13" t="s">
        <v>80</v>
      </c>
      <c r="BK274" s="213">
        <f>ROUND(I274*H274,2)</f>
        <v>0</v>
      </c>
      <c r="BL274" s="13" t="s">
        <v>121</v>
      </c>
      <c r="BM274" s="13" t="s">
        <v>413</v>
      </c>
    </row>
    <row r="275" s="1" customFormat="1" ht="6.96" customHeight="1">
      <c r="B275" s="53"/>
      <c r="C275" s="54"/>
      <c r="D275" s="54"/>
      <c r="E275" s="54"/>
      <c r="F275" s="54"/>
      <c r="G275" s="54"/>
      <c r="H275" s="54"/>
      <c r="I275" s="151"/>
      <c r="J275" s="54"/>
      <c r="K275" s="54"/>
      <c r="L275" s="39"/>
    </row>
  </sheetData>
  <sheetProtection sheet="1" autoFilter="0" formatColumns="0" formatRows="0" objects="1" scenarios="1" spinCount="100000" saltValue="USSE3T0L7vDVRq+xOGWG59Clg66lEaP8/xSY0YX/gtdeywnLPBuADet0yLTuhNFJmiPRv8vwKP5kV3uEXJI+GA==" hashValue="rZ3JL3wGw99sdG14YYZ2efihFAOAyZIgw6t3UtyxxH3OeZQrk36tIN9K5iQFAgwH5x/6io6zWJ2U3toXGRZYIw==" algorithmName="SHA-512" password="CC35"/>
  <autoFilter ref="C84:K27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0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85</v>
      </c>
    </row>
    <row r="3" ht="6.96" customHeight="1">
      <c r="B3" s="121"/>
      <c r="C3" s="122"/>
      <c r="D3" s="122"/>
      <c r="E3" s="122"/>
      <c r="F3" s="122"/>
      <c r="G3" s="122"/>
      <c r="H3" s="122"/>
      <c r="I3" s="123"/>
      <c r="J3" s="122"/>
      <c r="K3" s="122"/>
      <c r="L3" s="16"/>
      <c r="AT3" s="13" t="s">
        <v>82</v>
      </c>
    </row>
    <row r="4" ht="24.96" customHeight="1">
      <c r="B4" s="16"/>
      <c r="D4" s="124" t="s">
        <v>86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5" t="s">
        <v>16</v>
      </c>
      <c r="L6" s="16"/>
    </row>
    <row r="7" ht="16.5" customHeight="1">
      <c r="B7" s="16"/>
      <c r="E7" s="126" t="str">
        <f>'Rekapitulace stavby'!K6</f>
        <v>VDNM, retenční nádrže OČS - odtěžení nánosů - projektová dokumentace</v>
      </c>
      <c r="F7" s="125"/>
      <c r="G7" s="125"/>
      <c r="H7" s="125"/>
      <c r="L7" s="16"/>
    </row>
    <row r="8" s="1" customFormat="1" ht="12" customHeight="1">
      <c r="B8" s="39"/>
      <c r="D8" s="125" t="s">
        <v>87</v>
      </c>
      <c r="I8" s="127"/>
      <c r="L8" s="39"/>
    </row>
    <row r="9" s="1" customFormat="1" ht="36.96" customHeight="1">
      <c r="B9" s="39"/>
      <c r="E9" s="128" t="s">
        <v>414</v>
      </c>
      <c r="F9" s="1"/>
      <c r="G9" s="1"/>
      <c r="H9" s="1"/>
      <c r="I9" s="127"/>
      <c r="L9" s="39"/>
    </row>
    <row r="10" s="1" customFormat="1">
      <c r="B10" s="39"/>
      <c r="I10" s="127"/>
      <c r="L10" s="39"/>
    </row>
    <row r="11" s="1" customFormat="1" ht="12" customHeight="1">
      <c r="B11" s="39"/>
      <c r="D11" s="125" t="s">
        <v>18</v>
      </c>
      <c r="F11" s="13" t="s">
        <v>1</v>
      </c>
      <c r="I11" s="129" t="s">
        <v>19</v>
      </c>
      <c r="J11" s="13" t="s">
        <v>1</v>
      </c>
      <c r="L11" s="39"/>
    </row>
    <row r="12" s="1" customFormat="1" ht="12" customHeight="1">
      <c r="B12" s="39"/>
      <c r="D12" s="125" t="s">
        <v>20</v>
      </c>
      <c r="F12" s="13" t="s">
        <v>21</v>
      </c>
      <c r="I12" s="129" t="s">
        <v>22</v>
      </c>
      <c r="J12" s="130" t="str">
        <f>'Rekapitulace stavby'!AN8</f>
        <v>29. 10. 2018</v>
      </c>
      <c r="L12" s="39"/>
    </row>
    <row r="13" s="1" customFormat="1" ht="10.8" customHeight="1">
      <c r="B13" s="39"/>
      <c r="I13" s="127"/>
      <c r="L13" s="39"/>
    </row>
    <row r="14" s="1" customFormat="1" ht="12" customHeight="1">
      <c r="B14" s="39"/>
      <c r="D14" s="125" t="s">
        <v>24</v>
      </c>
      <c r="I14" s="129" t="s">
        <v>25</v>
      </c>
      <c r="J14" s="13" t="s">
        <v>26</v>
      </c>
      <c r="L14" s="39"/>
    </row>
    <row r="15" s="1" customFormat="1" ht="18" customHeight="1">
      <c r="B15" s="39"/>
      <c r="E15" s="13" t="s">
        <v>27</v>
      </c>
      <c r="I15" s="129" t="s">
        <v>28</v>
      </c>
      <c r="J15" s="13" t="s">
        <v>1</v>
      </c>
      <c r="L15" s="39"/>
    </row>
    <row r="16" s="1" customFormat="1" ht="6.96" customHeight="1">
      <c r="B16" s="39"/>
      <c r="I16" s="127"/>
      <c r="L16" s="39"/>
    </row>
    <row r="17" s="1" customFormat="1" ht="12" customHeight="1">
      <c r="B17" s="39"/>
      <c r="D17" s="125" t="s">
        <v>29</v>
      </c>
      <c r="I17" s="129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9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7"/>
      <c r="L19" s="39"/>
    </row>
    <row r="20" s="1" customFormat="1" ht="12" customHeight="1">
      <c r="B20" s="39"/>
      <c r="D20" s="125" t="s">
        <v>31</v>
      </c>
      <c r="I20" s="129" t="s">
        <v>25</v>
      </c>
      <c r="J20" s="13" t="s">
        <v>32</v>
      </c>
      <c r="L20" s="39"/>
    </row>
    <row r="21" s="1" customFormat="1" ht="18" customHeight="1">
      <c r="B21" s="39"/>
      <c r="E21" s="13" t="s">
        <v>33</v>
      </c>
      <c r="I21" s="129" t="s">
        <v>28</v>
      </c>
      <c r="J21" s="13" t="s">
        <v>1</v>
      </c>
      <c r="L21" s="39"/>
    </row>
    <row r="22" s="1" customFormat="1" ht="6.96" customHeight="1">
      <c r="B22" s="39"/>
      <c r="I22" s="127"/>
      <c r="L22" s="39"/>
    </row>
    <row r="23" s="1" customFormat="1" ht="12" customHeight="1">
      <c r="B23" s="39"/>
      <c r="D23" s="125" t="s">
        <v>35</v>
      </c>
      <c r="I23" s="129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9" t="s">
        <v>28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7"/>
      <c r="L25" s="39"/>
    </row>
    <row r="26" s="1" customFormat="1" ht="12" customHeight="1">
      <c r="B26" s="39"/>
      <c r="D26" s="125" t="s">
        <v>37</v>
      </c>
      <c r="I26" s="127"/>
      <c r="L26" s="39"/>
    </row>
    <row r="27" s="6" customFormat="1" ht="16.5" customHeight="1">
      <c r="B27" s="131"/>
      <c r="E27" s="132" t="s">
        <v>1</v>
      </c>
      <c r="F27" s="132"/>
      <c r="G27" s="132"/>
      <c r="H27" s="132"/>
      <c r="I27" s="133"/>
      <c r="L27" s="131"/>
    </row>
    <row r="28" s="1" customFormat="1" ht="6.96" customHeight="1">
      <c r="B28" s="39"/>
      <c r="I28" s="127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4"/>
      <c r="J29" s="67"/>
      <c r="K29" s="67"/>
      <c r="L29" s="39"/>
    </row>
    <row r="30" s="1" customFormat="1" ht="25.44" customHeight="1">
      <c r="B30" s="39"/>
      <c r="D30" s="135" t="s">
        <v>38</v>
      </c>
      <c r="I30" s="127"/>
      <c r="J30" s="136">
        <f>ROUND(J82,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4"/>
      <c r="J31" s="67"/>
      <c r="K31" s="67"/>
      <c r="L31" s="39"/>
    </row>
    <row r="32" s="1" customFormat="1" ht="14.4" customHeight="1">
      <c r="B32" s="39"/>
      <c r="F32" s="137" t="s">
        <v>40</v>
      </c>
      <c r="I32" s="138" t="s">
        <v>39</v>
      </c>
      <c r="J32" s="137" t="s">
        <v>41</v>
      </c>
      <c r="L32" s="39"/>
    </row>
    <row r="33" s="1" customFormat="1" ht="14.4" customHeight="1">
      <c r="B33" s="39"/>
      <c r="D33" s="125" t="s">
        <v>42</v>
      </c>
      <c r="E33" s="125" t="s">
        <v>43</v>
      </c>
      <c r="F33" s="139">
        <f>ROUND((SUM(BE82:BE104)),  2)</f>
        <v>0</v>
      </c>
      <c r="I33" s="140">
        <v>0.20999999999999999</v>
      </c>
      <c r="J33" s="139">
        <f>ROUND(((SUM(BE82:BE104))*I33),  2)</f>
        <v>0</v>
      </c>
      <c r="L33" s="39"/>
    </row>
    <row r="34" s="1" customFormat="1" ht="14.4" customHeight="1">
      <c r="B34" s="39"/>
      <c r="E34" s="125" t="s">
        <v>44</v>
      </c>
      <c r="F34" s="139">
        <f>ROUND((SUM(BF82:BF104)),  2)</f>
        <v>0</v>
      </c>
      <c r="I34" s="140">
        <v>0.14999999999999999</v>
      </c>
      <c r="J34" s="139">
        <f>ROUND(((SUM(BF82:BF104))*I34),  2)</f>
        <v>0</v>
      </c>
      <c r="L34" s="39"/>
    </row>
    <row r="35" hidden="1" s="1" customFormat="1" ht="14.4" customHeight="1">
      <c r="B35" s="39"/>
      <c r="E35" s="125" t="s">
        <v>45</v>
      </c>
      <c r="F35" s="139">
        <f>ROUND((SUM(BG82:BG104)),  2)</f>
        <v>0</v>
      </c>
      <c r="I35" s="140">
        <v>0.20999999999999999</v>
      </c>
      <c r="J35" s="139">
        <f>0</f>
        <v>0</v>
      </c>
      <c r="L35" s="39"/>
    </row>
    <row r="36" hidden="1" s="1" customFormat="1" ht="14.4" customHeight="1">
      <c r="B36" s="39"/>
      <c r="E36" s="125" t="s">
        <v>46</v>
      </c>
      <c r="F36" s="139">
        <f>ROUND((SUM(BH82:BH104)),  2)</f>
        <v>0</v>
      </c>
      <c r="I36" s="140">
        <v>0.14999999999999999</v>
      </c>
      <c r="J36" s="139">
        <f>0</f>
        <v>0</v>
      </c>
      <c r="L36" s="39"/>
    </row>
    <row r="37" hidden="1" s="1" customFormat="1" ht="14.4" customHeight="1">
      <c r="B37" s="39"/>
      <c r="E37" s="125" t="s">
        <v>47</v>
      </c>
      <c r="F37" s="139">
        <f>ROUND((SUM(BI82:BI104)),  2)</f>
        <v>0</v>
      </c>
      <c r="I37" s="140">
        <v>0</v>
      </c>
      <c r="J37" s="139">
        <f>0</f>
        <v>0</v>
      </c>
      <c r="L37" s="39"/>
    </row>
    <row r="38" s="1" customFormat="1" ht="6.96" customHeight="1">
      <c r="B38" s="39"/>
      <c r="I38" s="127"/>
      <c r="L38" s="39"/>
    </row>
    <row r="39" s="1" customFormat="1" ht="25.44" customHeight="1">
      <c r="B39" s="39"/>
      <c r="C39" s="141"/>
      <c r="D39" s="142" t="s">
        <v>48</v>
      </c>
      <c r="E39" s="143"/>
      <c r="F39" s="143"/>
      <c r="G39" s="144" t="s">
        <v>49</v>
      </c>
      <c r="H39" s="145" t="s">
        <v>50</v>
      </c>
      <c r="I39" s="146"/>
      <c r="J39" s="147">
        <f>SUM(J30:J37)</f>
        <v>0</v>
      </c>
      <c r="K39" s="148"/>
      <c r="L39" s="39"/>
    </row>
    <row r="40" s="1" customFormat="1" ht="14.4" customHeight="1">
      <c r="B40" s="149"/>
      <c r="C40" s="150"/>
      <c r="D40" s="150"/>
      <c r="E40" s="150"/>
      <c r="F40" s="150"/>
      <c r="G40" s="150"/>
      <c r="H40" s="150"/>
      <c r="I40" s="151"/>
      <c r="J40" s="150"/>
      <c r="K40" s="150"/>
      <c r="L40" s="39"/>
    </row>
    <row r="44" s="1" customFormat="1" ht="6.96" customHeight="1">
      <c r="B44" s="152"/>
      <c r="C44" s="153"/>
      <c r="D44" s="153"/>
      <c r="E44" s="153"/>
      <c r="F44" s="153"/>
      <c r="G44" s="153"/>
      <c r="H44" s="153"/>
      <c r="I44" s="154"/>
      <c r="J44" s="153"/>
      <c r="K44" s="153"/>
      <c r="L44" s="39"/>
    </row>
    <row r="45" s="1" customFormat="1" ht="24.96" customHeight="1">
      <c r="B45" s="34"/>
      <c r="C45" s="19" t="s">
        <v>89</v>
      </c>
      <c r="D45" s="35"/>
      <c r="E45" s="35"/>
      <c r="F45" s="35"/>
      <c r="G45" s="35"/>
      <c r="H45" s="35"/>
      <c r="I45" s="127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7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7"/>
      <c r="J47" s="35"/>
      <c r="K47" s="35"/>
      <c r="L47" s="39"/>
    </row>
    <row r="48" s="1" customFormat="1" ht="16.5" customHeight="1">
      <c r="B48" s="34"/>
      <c r="C48" s="35"/>
      <c r="D48" s="35"/>
      <c r="E48" s="155" t="str">
        <f>E7</f>
        <v>VDNM, retenční nádrže OČS - odtěžení nánosů - projektová dokumentace</v>
      </c>
      <c r="F48" s="28"/>
      <c r="G48" s="28"/>
      <c r="H48" s="28"/>
      <c r="I48" s="127"/>
      <c r="J48" s="35"/>
      <c r="K48" s="35"/>
      <c r="L48" s="39"/>
    </row>
    <row r="49" s="1" customFormat="1" ht="12" customHeight="1">
      <c r="B49" s="34"/>
      <c r="C49" s="28" t="s">
        <v>87</v>
      </c>
      <c r="D49" s="35"/>
      <c r="E49" s="35"/>
      <c r="F49" s="35"/>
      <c r="G49" s="35"/>
      <c r="H49" s="35"/>
      <c r="I49" s="127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2725_02 - Ostatní náklady</v>
      </c>
      <c r="F50" s="35"/>
      <c r="G50" s="35"/>
      <c r="H50" s="35"/>
      <c r="I50" s="127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7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>VD Nové Mlýny</v>
      </c>
      <c r="G52" s="35"/>
      <c r="H52" s="35"/>
      <c r="I52" s="129" t="s">
        <v>22</v>
      </c>
      <c r="J52" s="63" t="str">
        <f>IF(J12="","",J12)</f>
        <v>29. 10. 2018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7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>Povodí Moravy, s.p.</v>
      </c>
      <c r="G54" s="35"/>
      <c r="H54" s="35"/>
      <c r="I54" s="129" t="s">
        <v>31</v>
      </c>
      <c r="J54" s="32" t="str">
        <f>E21</f>
        <v>VODNÍ DÍLA - TBD a.s.</v>
      </c>
      <c r="K54" s="35"/>
      <c r="L54" s="39"/>
    </row>
    <row r="55" s="1" customFormat="1" ht="13.65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9" t="s">
        <v>35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7"/>
      <c r="J56" s="35"/>
      <c r="K56" s="35"/>
      <c r="L56" s="39"/>
    </row>
    <row r="57" s="1" customFormat="1" ht="29.28" customHeight="1">
      <c r="B57" s="34"/>
      <c r="C57" s="156" t="s">
        <v>90</v>
      </c>
      <c r="D57" s="157"/>
      <c r="E57" s="157"/>
      <c r="F57" s="157"/>
      <c r="G57" s="157"/>
      <c r="H57" s="157"/>
      <c r="I57" s="158"/>
      <c r="J57" s="159" t="s">
        <v>91</v>
      </c>
      <c r="K57" s="157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7"/>
      <c r="J58" s="35"/>
      <c r="K58" s="35"/>
      <c r="L58" s="39"/>
    </row>
    <row r="59" s="1" customFormat="1" ht="22.8" customHeight="1">
      <c r="B59" s="34"/>
      <c r="C59" s="160" t="s">
        <v>92</v>
      </c>
      <c r="D59" s="35"/>
      <c r="E59" s="35"/>
      <c r="F59" s="35"/>
      <c r="G59" s="35"/>
      <c r="H59" s="35"/>
      <c r="I59" s="127"/>
      <c r="J59" s="94">
        <f>J82</f>
        <v>0</v>
      </c>
      <c r="K59" s="35"/>
      <c r="L59" s="39"/>
      <c r="AU59" s="13" t="s">
        <v>93</v>
      </c>
    </row>
    <row r="60" s="7" customFormat="1" ht="24.96" customHeight="1">
      <c r="B60" s="161"/>
      <c r="C60" s="162"/>
      <c r="D60" s="163" t="s">
        <v>415</v>
      </c>
      <c r="E60" s="164"/>
      <c r="F60" s="164"/>
      <c r="G60" s="164"/>
      <c r="H60" s="164"/>
      <c r="I60" s="165"/>
      <c r="J60" s="166">
        <f>J83</f>
        <v>0</v>
      </c>
      <c r="K60" s="162"/>
      <c r="L60" s="167"/>
    </row>
    <row r="61" s="8" customFormat="1" ht="19.92" customHeight="1">
      <c r="B61" s="168"/>
      <c r="C61" s="169"/>
      <c r="D61" s="170" t="s">
        <v>416</v>
      </c>
      <c r="E61" s="171"/>
      <c r="F61" s="171"/>
      <c r="G61" s="171"/>
      <c r="H61" s="171"/>
      <c r="I61" s="172"/>
      <c r="J61" s="173">
        <f>J84</f>
        <v>0</v>
      </c>
      <c r="K61" s="169"/>
      <c r="L61" s="174"/>
    </row>
    <row r="62" s="8" customFormat="1" ht="19.92" customHeight="1">
      <c r="B62" s="168"/>
      <c r="C62" s="169"/>
      <c r="D62" s="170" t="s">
        <v>417</v>
      </c>
      <c r="E62" s="171"/>
      <c r="F62" s="171"/>
      <c r="G62" s="171"/>
      <c r="H62" s="171"/>
      <c r="I62" s="172"/>
      <c r="J62" s="173">
        <f>J101</f>
        <v>0</v>
      </c>
      <c r="K62" s="169"/>
      <c r="L62" s="174"/>
    </row>
    <row r="63" s="1" customFormat="1" ht="21.84" customHeight="1">
      <c r="B63" s="34"/>
      <c r="C63" s="35"/>
      <c r="D63" s="35"/>
      <c r="E63" s="35"/>
      <c r="F63" s="35"/>
      <c r="G63" s="35"/>
      <c r="H63" s="35"/>
      <c r="I63" s="127"/>
      <c r="J63" s="35"/>
      <c r="K63" s="35"/>
      <c r="L63" s="39"/>
    </row>
    <row r="64" s="1" customFormat="1" ht="6.96" customHeight="1">
      <c r="B64" s="53"/>
      <c r="C64" s="54"/>
      <c r="D64" s="54"/>
      <c r="E64" s="54"/>
      <c r="F64" s="54"/>
      <c r="G64" s="54"/>
      <c r="H64" s="54"/>
      <c r="I64" s="151"/>
      <c r="J64" s="54"/>
      <c r="K64" s="54"/>
      <c r="L64" s="39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4"/>
      <c r="J68" s="56"/>
      <c r="K68" s="56"/>
      <c r="L68" s="39"/>
    </row>
    <row r="69" s="1" customFormat="1" ht="24.96" customHeight="1">
      <c r="B69" s="34"/>
      <c r="C69" s="19" t="s">
        <v>100</v>
      </c>
      <c r="D69" s="35"/>
      <c r="E69" s="35"/>
      <c r="F69" s="35"/>
      <c r="G69" s="35"/>
      <c r="H69" s="35"/>
      <c r="I69" s="127"/>
      <c r="J69" s="35"/>
      <c r="K69" s="35"/>
      <c r="L69" s="39"/>
    </row>
    <row r="70" s="1" customFormat="1" ht="6.96" customHeight="1">
      <c r="B70" s="34"/>
      <c r="C70" s="35"/>
      <c r="D70" s="35"/>
      <c r="E70" s="35"/>
      <c r="F70" s="35"/>
      <c r="G70" s="35"/>
      <c r="H70" s="35"/>
      <c r="I70" s="127"/>
      <c r="J70" s="35"/>
      <c r="K70" s="35"/>
      <c r="L70" s="39"/>
    </row>
    <row r="71" s="1" customFormat="1" ht="12" customHeight="1">
      <c r="B71" s="34"/>
      <c r="C71" s="28" t="s">
        <v>16</v>
      </c>
      <c r="D71" s="35"/>
      <c r="E71" s="35"/>
      <c r="F71" s="35"/>
      <c r="G71" s="35"/>
      <c r="H71" s="35"/>
      <c r="I71" s="127"/>
      <c r="J71" s="35"/>
      <c r="K71" s="35"/>
      <c r="L71" s="39"/>
    </row>
    <row r="72" s="1" customFormat="1" ht="16.5" customHeight="1">
      <c r="B72" s="34"/>
      <c r="C72" s="35"/>
      <c r="D72" s="35"/>
      <c r="E72" s="155" t="str">
        <f>E7</f>
        <v>VDNM, retenční nádrže OČS - odtěžení nánosů - projektová dokumentace</v>
      </c>
      <c r="F72" s="28"/>
      <c r="G72" s="28"/>
      <c r="H72" s="28"/>
      <c r="I72" s="127"/>
      <c r="J72" s="35"/>
      <c r="K72" s="35"/>
      <c r="L72" s="39"/>
    </row>
    <row r="73" s="1" customFormat="1" ht="12" customHeight="1">
      <c r="B73" s="34"/>
      <c r="C73" s="28" t="s">
        <v>87</v>
      </c>
      <c r="D73" s="35"/>
      <c r="E73" s="35"/>
      <c r="F73" s="35"/>
      <c r="G73" s="35"/>
      <c r="H73" s="35"/>
      <c r="I73" s="127"/>
      <c r="J73" s="35"/>
      <c r="K73" s="35"/>
      <c r="L73" s="39"/>
    </row>
    <row r="74" s="1" customFormat="1" ht="16.5" customHeight="1">
      <c r="B74" s="34"/>
      <c r="C74" s="35"/>
      <c r="D74" s="35"/>
      <c r="E74" s="60" t="str">
        <f>E9</f>
        <v>2725_02 - Ostatní náklady</v>
      </c>
      <c r="F74" s="35"/>
      <c r="G74" s="35"/>
      <c r="H74" s="35"/>
      <c r="I74" s="127"/>
      <c r="J74" s="35"/>
      <c r="K74" s="35"/>
      <c r="L74" s="39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127"/>
      <c r="J75" s="35"/>
      <c r="K75" s="35"/>
      <c r="L75" s="39"/>
    </row>
    <row r="76" s="1" customFormat="1" ht="12" customHeight="1">
      <c r="B76" s="34"/>
      <c r="C76" s="28" t="s">
        <v>20</v>
      </c>
      <c r="D76" s="35"/>
      <c r="E76" s="35"/>
      <c r="F76" s="23" t="str">
        <f>F12</f>
        <v>VD Nové Mlýny</v>
      </c>
      <c r="G76" s="35"/>
      <c r="H76" s="35"/>
      <c r="I76" s="129" t="s">
        <v>22</v>
      </c>
      <c r="J76" s="63" t="str">
        <f>IF(J12="","",J12)</f>
        <v>29. 10. 2018</v>
      </c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7"/>
      <c r="J77" s="35"/>
      <c r="K77" s="35"/>
      <c r="L77" s="39"/>
    </row>
    <row r="78" s="1" customFormat="1" ht="13.65" customHeight="1">
      <c r="B78" s="34"/>
      <c r="C78" s="28" t="s">
        <v>24</v>
      </c>
      <c r="D78" s="35"/>
      <c r="E78" s="35"/>
      <c r="F78" s="23" t="str">
        <f>E15</f>
        <v>Povodí Moravy, s.p.</v>
      </c>
      <c r="G78" s="35"/>
      <c r="H78" s="35"/>
      <c r="I78" s="129" t="s">
        <v>31</v>
      </c>
      <c r="J78" s="32" t="str">
        <f>E21</f>
        <v>VODNÍ DÍLA - TBD a.s.</v>
      </c>
      <c r="K78" s="35"/>
      <c r="L78" s="39"/>
    </row>
    <row r="79" s="1" customFormat="1" ht="13.65" customHeight="1">
      <c r="B79" s="34"/>
      <c r="C79" s="28" t="s">
        <v>29</v>
      </c>
      <c r="D79" s="35"/>
      <c r="E79" s="35"/>
      <c r="F79" s="23" t="str">
        <f>IF(E18="","",E18)</f>
        <v>Vyplň údaj</v>
      </c>
      <c r="G79" s="35"/>
      <c r="H79" s="35"/>
      <c r="I79" s="129" t="s">
        <v>35</v>
      </c>
      <c r="J79" s="32" t="str">
        <f>E24</f>
        <v xml:space="preserve"> </v>
      </c>
      <c r="K79" s="35"/>
      <c r="L79" s="39"/>
    </row>
    <row r="80" s="1" customFormat="1" ht="10.32" customHeight="1">
      <c r="B80" s="34"/>
      <c r="C80" s="35"/>
      <c r="D80" s="35"/>
      <c r="E80" s="35"/>
      <c r="F80" s="35"/>
      <c r="G80" s="35"/>
      <c r="H80" s="35"/>
      <c r="I80" s="127"/>
      <c r="J80" s="35"/>
      <c r="K80" s="35"/>
      <c r="L80" s="39"/>
    </row>
    <row r="81" s="9" customFormat="1" ht="29.28" customHeight="1">
      <c r="B81" s="175"/>
      <c r="C81" s="176" t="s">
        <v>101</v>
      </c>
      <c r="D81" s="177" t="s">
        <v>57</v>
      </c>
      <c r="E81" s="177" t="s">
        <v>53</v>
      </c>
      <c r="F81" s="177" t="s">
        <v>54</v>
      </c>
      <c r="G81" s="177" t="s">
        <v>102</v>
      </c>
      <c r="H81" s="177" t="s">
        <v>103</v>
      </c>
      <c r="I81" s="178" t="s">
        <v>104</v>
      </c>
      <c r="J81" s="179" t="s">
        <v>91</v>
      </c>
      <c r="K81" s="180" t="s">
        <v>105</v>
      </c>
      <c r="L81" s="181"/>
      <c r="M81" s="84" t="s">
        <v>1</v>
      </c>
      <c r="N81" s="85" t="s">
        <v>42</v>
      </c>
      <c r="O81" s="85" t="s">
        <v>106</v>
      </c>
      <c r="P81" s="85" t="s">
        <v>107</v>
      </c>
      <c r="Q81" s="85" t="s">
        <v>108</v>
      </c>
      <c r="R81" s="85" t="s">
        <v>109</v>
      </c>
      <c r="S81" s="85" t="s">
        <v>110</v>
      </c>
      <c r="T81" s="86" t="s">
        <v>111</v>
      </c>
    </row>
    <row r="82" s="1" customFormat="1" ht="22.8" customHeight="1">
      <c r="B82" s="34"/>
      <c r="C82" s="91" t="s">
        <v>112</v>
      </c>
      <c r="D82" s="35"/>
      <c r="E82" s="35"/>
      <c r="F82" s="35"/>
      <c r="G82" s="35"/>
      <c r="H82" s="35"/>
      <c r="I82" s="127"/>
      <c r="J82" s="182">
        <f>BK82</f>
        <v>0</v>
      </c>
      <c r="K82" s="35"/>
      <c r="L82" s="39"/>
      <c r="M82" s="87"/>
      <c r="N82" s="88"/>
      <c r="O82" s="88"/>
      <c r="P82" s="183">
        <f>P83</f>
        <v>0</v>
      </c>
      <c r="Q82" s="88"/>
      <c r="R82" s="183">
        <f>R83</f>
        <v>0</v>
      </c>
      <c r="S82" s="88"/>
      <c r="T82" s="184">
        <f>T83</f>
        <v>0</v>
      </c>
      <c r="AT82" s="13" t="s">
        <v>71</v>
      </c>
      <c r="AU82" s="13" t="s">
        <v>93</v>
      </c>
      <c r="BK82" s="185">
        <f>BK83</f>
        <v>0</v>
      </c>
    </row>
    <row r="83" s="10" customFormat="1" ht="25.92" customHeight="1">
      <c r="B83" s="186"/>
      <c r="C83" s="187"/>
      <c r="D83" s="188" t="s">
        <v>71</v>
      </c>
      <c r="E83" s="189" t="s">
        <v>418</v>
      </c>
      <c r="F83" s="189" t="s">
        <v>419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P84+P101</f>
        <v>0</v>
      </c>
      <c r="Q83" s="194"/>
      <c r="R83" s="195">
        <f>R84+R101</f>
        <v>0</v>
      </c>
      <c r="S83" s="194"/>
      <c r="T83" s="196">
        <f>T84+T101</f>
        <v>0</v>
      </c>
      <c r="AR83" s="197" t="s">
        <v>140</v>
      </c>
      <c r="AT83" s="198" t="s">
        <v>71</v>
      </c>
      <c r="AU83" s="198" t="s">
        <v>72</v>
      </c>
      <c r="AY83" s="197" t="s">
        <v>115</v>
      </c>
      <c r="BK83" s="199">
        <f>BK84+BK101</f>
        <v>0</v>
      </c>
    </row>
    <row r="84" s="10" customFormat="1" ht="22.8" customHeight="1">
      <c r="B84" s="186"/>
      <c r="C84" s="187"/>
      <c r="D84" s="188" t="s">
        <v>71</v>
      </c>
      <c r="E84" s="200" t="s">
        <v>420</v>
      </c>
      <c r="F84" s="200" t="s">
        <v>421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SUM(P85:P100)</f>
        <v>0</v>
      </c>
      <c r="Q84" s="194"/>
      <c r="R84" s="195">
        <f>SUM(R85:R100)</f>
        <v>0</v>
      </c>
      <c r="S84" s="194"/>
      <c r="T84" s="196">
        <f>SUM(T85:T100)</f>
        <v>0</v>
      </c>
      <c r="AR84" s="197" t="s">
        <v>140</v>
      </c>
      <c r="AT84" s="198" t="s">
        <v>71</v>
      </c>
      <c r="AU84" s="198" t="s">
        <v>80</v>
      </c>
      <c r="AY84" s="197" t="s">
        <v>115</v>
      </c>
      <c r="BK84" s="199">
        <f>SUM(BK85:BK100)</f>
        <v>0</v>
      </c>
    </row>
    <row r="85" s="1" customFormat="1" ht="16.5" customHeight="1">
      <c r="B85" s="34"/>
      <c r="C85" s="202" t="s">
        <v>80</v>
      </c>
      <c r="D85" s="202" t="s">
        <v>117</v>
      </c>
      <c r="E85" s="203" t="s">
        <v>422</v>
      </c>
      <c r="F85" s="204" t="s">
        <v>423</v>
      </c>
      <c r="G85" s="205" t="s">
        <v>120</v>
      </c>
      <c r="H85" s="206">
        <v>1</v>
      </c>
      <c r="I85" s="207"/>
      <c r="J85" s="208">
        <f>ROUND(I85*H85,2)</f>
        <v>0</v>
      </c>
      <c r="K85" s="204" t="s">
        <v>1</v>
      </c>
      <c r="L85" s="39"/>
      <c r="M85" s="209" t="s">
        <v>1</v>
      </c>
      <c r="N85" s="210" t="s">
        <v>43</v>
      </c>
      <c r="O85" s="75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AR85" s="13" t="s">
        <v>424</v>
      </c>
      <c r="AT85" s="13" t="s">
        <v>117</v>
      </c>
      <c r="AU85" s="13" t="s">
        <v>82</v>
      </c>
      <c r="AY85" s="13" t="s">
        <v>115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3" t="s">
        <v>80</v>
      </c>
      <c r="BK85" s="213">
        <f>ROUND(I85*H85,2)</f>
        <v>0</v>
      </c>
      <c r="BL85" s="13" t="s">
        <v>424</v>
      </c>
      <c r="BM85" s="13" t="s">
        <v>425</v>
      </c>
    </row>
    <row r="86" s="1" customFormat="1">
      <c r="B86" s="34"/>
      <c r="C86" s="35"/>
      <c r="D86" s="214" t="s">
        <v>123</v>
      </c>
      <c r="E86" s="35"/>
      <c r="F86" s="215" t="s">
        <v>426</v>
      </c>
      <c r="G86" s="35"/>
      <c r="H86" s="35"/>
      <c r="I86" s="127"/>
      <c r="J86" s="35"/>
      <c r="K86" s="35"/>
      <c r="L86" s="39"/>
      <c r="M86" s="216"/>
      <c r="N86" s="75"/>
      <c r="O86" s="75"/>
      <c r="P86" s="75"/>
      <c r="Q86" s="75"/>
      <c r="R86" s="75"/>
      <c r="S86" s="75"/>
      <c r="T86" s="76"/>
      <c r="AT86" s="13" t="s">
        <v>123</v>
      </c>
      <c r="AU86" s="13" t="s">
        <v>82</v>
      </c>
    </row>
    <row r="87" s="1" customFormat="1" ht="16.5" customHeight="1">
      <c r="B87" s="34"/>
      <c r="C87" s="202" t="s">
        <v>82</v>
      </c>
      <c r="D87" s="202" t="s">
        <v>117</v>
      </c>
      <c r="E87" s="203" t="s">
        <v>427</v>
      </c>
      <c r="F87" s="204" t="s">
        <v>428</v>
      </c>
      <c r="G87" s="205" t="s">
        <v>120</v>
      </c>
      <c r="H87" s="206">
        <v>1</v>
      </c>
      <c r="I87" s="207"/>
      <c r="J87" s="208">
        <f>ROUND(I87*H87,2)</f>
        <v>0</v>
      </c>
      <c r="K87" s="204" t="s">
        <v>1</v>
      </c>
      <c r="L87" s="39"/>
      <c r="M87" s="209" t="s">
        <v>1</v>
      </c>
      <c r="N87" s="210" t="s">
        <v>43</v>
      </c>
      <c r="O87" s="75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13" t="s">
        <v>424</v>
      </c>
      <c r="AT87" s="13" t="s">
        <v>117</v>
      </c>
      <c r="AU87" s="13" t="s">
        <v>82</v>
      </c>
      <c r="AY87" s="13" t="s">
        <v>115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3" t="s">
        <v>80</v>
      </c>
      <c r="BK87" s="213">
        <f>ROUND(I87*H87,2)</f>
        <v>0</v>
      </c>
      <c r="BL87" s="13" t="s">
        <v>424</v>
      </c>
      <c r="BM87" s="13" t="s">
        <v>429</v>
      </c>
    </row>
    <row r="88" s="1" customFormat="1">
      <c r="B88" s="34"/>
      <c r="C88" s="35"/>
      <c r="D88" s="214" t="s">
        <v>123</v>
      </c>
      <c r="E88" s="35"/>
      <c r="F88" s="215" t="s">
        <v>430</v>
      </c>
      <c r="G88" s="35"/>
      <c r="H88" s="35"/>
      <c r="I88" s="127"/>
      <c r="J88" s="35"/>
      <c r="K88" s="35"/>
      <c r="L88" s="39"/>
      <c r="M88" s="216"/>
      <c r="N88" s="75"/>
      <c r="O88" s="75"/>
      <c r="P88" s="75"/>
      <c r="Q88" s="75"/>
      <c r="R88" s="75"/>
      <c r="S88" s="75"/>
      <c r="T88" s="76"/>
      <c r="AT88" s="13" t="s">
        <v>123</v>
      </c>
      <c r="AU88" s="13" t="s">
        <v>82</v>
      </c>
    </row>
    <row r="89" s="1" customFormat="1" ht="16.5" customHeight="1">
      <c r="B89" s="34"/>
      <c r="C89" s="202" t="s">
        <v>129</v>
      </c>
      <c r="D89" s="202" t="s">
        <v>117</v>
      </c>
      <c r="E89" s="203" t="s">
        <v>431</v>
      </c>
      <c r="F89" s="204" t="s">
        <v>432</v>
      </c>
      <c r="G89" s="205" t="s">
        <v>120</v>
      </c>
      <c r="H89" s="206">
        <v>1</v>
      </c>
      <c r="I89" s="207"/>
      <c r="J89" s="208">
        <f>ROUND(I89*H89,2)</f>
        <v>0</v>
      </c>
      <c r="K89" s="204" t="s">
        <v>133</v>
      </c>
      <c r="L89" s="39"/>
      <c r="M89" s="209" t="s">
        <v>1</v>
      </c>
      <c r="N89" s="210" t="s">
        <v>43</v>
      </c>
      <c r="O89" s="75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AR89" s="13" t="s">
        <v>424</v>
      </c>
      <c r="AT89" s="13" t="s">
        <v>117</v>
      </c>
      <c r="AU89" s="13" t="s">
        <v>82</v>
      </c>
      <c r="AY89" s="13" t="s">
        <v>115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3" t="s">
        <v>80</v>
      </c>
      <c r="BK89" s="213">
        <f>ROUND(I89*H89,2)</f>
        <v>0</v>
      </c>
      <c r="BL89" s="13" t="s">
        <v>424</v>
      </c>
      <c r="BM89" s="13" t="s">
        <v>433</v>
      </c>
    </row>
    <row r="90" s="1" customFormat="1">
      <c r="B90" s="34"/>
      <c r="C90" s="35"/>
      <c r="D90" s="214" t="s">
        <v>123</v>
      </c>
      <c r="E90" s="35"/>
      <c r="F90" s="215" t="s">
        <v>434</v>
      </c>
      <c r="G90" s="35"/>
      <c r="H90" s="35"/>
      <c r="I90" s="127"/>
      <c r="J90" s="35"/>
      <c r="K90" s="35"/>
      <c r="L90" s="39"/>
      <c r="M90" s="216"/>
      <c r="N90" s="75"/>
      <c r="O90" s="75"/>
      <c r="P90" s="75"/>
      <c r="Q90" s="75"/>
      <c r="R90" s="75"/>
      <c r="S90" s="75"/>
      <c r="T90" s="76"/>
      <c r="AT90" s="13" t="s">
        <v>123</v>
      </c>
      <c r="AU90" s="13" t="s">
        <v>82</v>
      </c>
    </row>
    <row r="91" s="1" customFormat="1" ht="16.5" customHeight="1">
      <c r="B91" s="34"/>
      <c r="C91" s="202" t="s">
        <v>121</v>
      </c>
      <c r="D91" s="202" t="s">
        <v>117</v>
      </c>
      <c r="E91" s="203" t="s">
        <v>435</v>
      </c>
      <c r="F91" s="204" t="s">
        <v>436</v>
      </c>
      <c r="G91" s="205" t="s">
        <v>120</v>
      </c>
      <c r="H91" s="206">
        <v>1</v>
      </c>
      <c r="I91" s="207"/>
      <c r="J91" s="208">
        <f>ROUND(I91*H91,2)</f>
        <v>0</v>
      </c>
      <c r="K91" s="204" t="s">
        <v>133</v>
      </c>
      <c r="L91" s="39"/>
      <c r="M91" s="209" t="s">
        <v>1</v>
      </c>
      <c r="N91" s="210" t="s">
        <v>43</v>
      </c>
      <c r="O91" s="75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AR91" s="13" t="s">
        <v>424</v>
      </c>
      <c r="AT91" s="13" t="s">
        <v>117</v>
      </c>
      <c r="AU91" s="13" t="s">
        <v>82</v>
      </c>
      <c r="AY91" s="13" t="s">
        <v>115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3" t="s">
        <v>80</v>
      </c>
      <c r="BK91" s="213">
        <f>ROUND(I91*H91,2)</f>
        <v>0</v>
      </c>
      <c r="BL91" s="13" t="s">
        <v>424</v>
      </c>
      <c r="BM91" s="13" t="s">
        <v>437</v>
      </c>
    </row>
    <row r="92" s="1" customFormat="1" ht="16.5" customHeight="1">
      <c r="B92" s="34"/>
      <c r="C92" s="202" t="s">
        <v>140</v>
      </c>
      <c r="D92" s="202" t="s">
        <v>117</v>
      </c>
      <c r="E92" s="203" t="s">
        <v>438</v>
      </c>
      <c r="F92" s="204" t="s">
        <v>439</v>
      </c>
      <c r="G92" s="205" t="s">
        <v>120</v>
      </c>
      <c r="H92" s="206">
        <v>1</v>
      </c>
      <c r="I92" s="207"/>
      <c r="J92" s="208">
        <f>ROUND(I92*H92,2)</f>
        <v>0</v>
      </c>
      <c r="K92" s="204" t="s">
        <v>133</v>
      </c>
      <c r="L92" s="39"/>
      <c r="M92" s="209" t="s">
        <v>1</v>
      </c>
      <c r="N92" s="210" t="s">
        <v>43</v>
      </c>
      <c r="O92" s="75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AR92" s="13" t="s">
        <v>424</v>
      </c>
      <c r="AT92" s="13" t="s">
        <v>117</v>
      </c>
      <c r="AU92" s="13" t="s">
        <v>82</v>
      </c>
      <c r="AY92" s="13" t="s">
        <v>115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3" t="s">
        <v>80</v>
      </c>
      <c r="BK92" s="213">
        <f>ROUND(I92*H92,2)</f>
        <v>0</v>
      </c>
      <c r="BL92" s="13" t="s">
        <v>424</v>
      </c>
      <c r="BM92" s="13" t="s">
        <v>440</v>
      </c>
    </row>
    <row r="93" s="1" customFormat="1">
      <c r="B93" s="34"/>
      <c r="C93" s="35"/>
      <c r="D93" s="214" t="s">
        <v>123</v>
      </c>
      <c r="E93" s="35"/>
      <c r="F93" s="215" t="s">
        <v>441</v>
      </c>
      <c r="G93" s="35"/>
      <c r="H93" s="35"/>
      <c r="I93" s="127"/>
      <c r="J93" s="35"/>
      <c r="K93" s="35"/>
      <c r="L93" s="39"/>
      <c r="M93" s="216"/>
      <c r="N93" s="75"/>
      <c r="O93" s="75"/>
      <c r="P93" s="75"/>
      <c r="Q93" s="75"/>
      <c r="R93" s="75"/>
      <c r="S93" s="75"/>
      <c r="T93" s="76"/>
      <c r="AT93" s="13" t="s">
        <v>123</v>
      </c>
      <c r="AU93" s="13" t="s">
        <v>82</v>
      </c>
    </row>
    <row r="94" s="1" customFormat="1" ht="16.5" customHeight="1">
      <c r="B94" s="34"/>
      <c r="C94" s="202" t="s">
        <v>146</v>
      </c>
      <c r="D94" s="202" t="s">
        <v>117</v>
      </c>
      <c r="E94" s="203" t="s">
        <v>442</v>
      </c>
      <c r="F94" s="204" t="s">
        <v>443</v>
      </c>
      <c r="G94" s="205" t="s">
        <v>120</v>
      </c>
      <c r="H94" s="206">
        <v>1</v>
      </c>
      <c r="I94" s="207"/>
      <c r="J94" s="208">
        <f>ROUND(I94*H94,2)</f>
        <v>0</v>
      </c>
      <c r="K94" s="204" t="s">
        <v>1</v>
      </c>
      <c r="L94" s="39"/>
      <c r="M94" s="209" t="s">
        <v>1</v>
      </c>
      <c r="N94" s="210" t="s">
        <v>43</v>
      </c>
      <c r="O94" s="75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AR94" s="13" t="s">
        <v>424</v>
      </c>
      <c r="AT94" s="13" t="s">
        <v>117</v>
      </c>
      <c r="AU94" s="13" t="s">
        <v>82</v>
      </c>
      <c r="AY94" s="13" t="s">
        <v>115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3" t="s">
        <v>80</v>
      </c>
      <c r="BK94" s="213">
        <f>ROUND(I94*H94,2)</f>
        <v>0</v>
      </c>
      <c r="BL94" s="13" t="s">
        <v>424</v>
      </c>
      <c r="BM94" s="13" t="s">
        <v>444</v>
      </c>
    </row>
    <row r="95" s="1" customFormat="1">
      <c r="B95" s="34"/>
      <c r="C95" s="35"/>
      <c r="D95" s="214" t="s">
        <v>123</v>
      </c>
      <c r="E95" s="35"/>
      <c r="F95" s="215" t="s">
        <v>445</v>
      </c>
      <c r="G95" s="35"/>
      <c r="H95" s="35"/>
      <c r="I95" s="127"/>
      <c r="J95" s="35"/>
      <c r="K95" s="35"/>
      <c r="L95" s="39"/>
      <c r="M95" s="216"/>
      <c r="N95" s="75"/>
      <c r="O95" s="75"/>
      <c r="P95" s="75"/>
      <c r="Q95" s="75"/>
      <c r="R95" s="75"/>
      <c r="S95" s="75"/>
      <c r="T95" s="76"/>
      <c r="AT95" s="13" t="s">
        <v>123</v>
      </c>
      <c r="AU95" s="13" t="s">
        <v>82</v>
      </c>
    </row>
    <row r="96" s="1" customFormat="1" ht="16.5" customHeight="1">
      <c r="B96" s="34"/>
      <c r="C96" s="202" t="s">
        <v>152</v>
      </c>
      <c r="D96" s="202" t="s">
        <v>117</v>
      </c>
      <c r="E96" s="203" t="s">
        <v>446</v>
      </c>
      <c r="F96" s="204" t="s">
        <v>447</v>
      </c>
      <c r="G96" s="205" t="s">
        <v>120</v>
      </c>
      <c r="H96" s="206">
        <v>1</v>
      </c>
      <c r="I96" s="207"/>
      <c r="J96" s="208">
        <f>ROUND(I96*H96,2)</f>
        <v>0</v>
      </c>
      <c r="K96" s="204" t="s">
        <v>1</v>
      </c>
      <c r="L96" s="39"/>
      <c r="M96" s="209" t="s">
        <v>1</v>
      </c>
      <c r="N96" s="210" t="s">
        <v>43</v>
      </c>
      <c r="O96" s="75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AR96" s="13" t="s">
        <v>424</v>
      </c>
      <c r="AT96" s="13" t="s">
        <v>117</v>
      </c>
      <c r="AU96" s="13" t="s">
        <v>82</v>
      </c>
      <c r="AY96" s="13" t="s">
        <v>115</v>
      </c>
      <c r="BE96" s="213">
        <f>IF(N96="základní",J96,0)</f>
        <v>0</v>
      </c>
      <c r="BF96" s="213">
        <f>IF(N96="snížená",J96,0)</f>
        <v>0</v>
      </c>
      <c r="BG96" s="213">
        <f>IF(N96="zákl. přenesená",J96,0)</f>
        <v>0</v>
      </c>
      <c r="BH96" s="213">
        <f>IF(N96="sníž. přenesená",J96,0)</f>
        <v>0</v>
      </c>
      <c r="BI96" s="213">
        <f>IF(N96="nulová",J96,0)</f>
        <v>0</v>
      </c>
      <c r="BJ96" s="13" t="s">
        <v>80</v>
      </c>
      <c r="BK96" s="213">
        <f>ROUND(I96*H96,2)</f>
        <v>0</v>
      </c>
      <c r="BL96" s="13" t="s">
        <v>424</v>
      </c>
      <c r="BM96" s="13" t="s">
        <v>448</v>
      </c>
    </row>
    <row r="97" s="1" customFormat="1">
      <c r="B97" s="34"/>
      <c r="C97" s="35"/>
      <c r="D97" s="214" t="s">
        <v>123</v>
      </c>
      <c r="E97" s="35"/>
      <c r="F97" s="215" t="s">
        <v>449</v>
      </c>
      <c r="G97" s="35"/>
      <c r="H97" s="35"/>
      <c r="I97" s="127"/>
      <c r="J97" s="35"/>
      <c r="K97" s="35"/>
      <c r="L97" s="39"/>
      <c r="M97" s="216"/>
      <c r="N97" s="75"/>
      <c r="O97" s="75"/>
      <c r="P97" s="75"/>
      <c r="Q97" s="75"/>
      <c r="R97" s="75"/>
      <c r="S97" s="75"/>
      <c r="T97" s="76"/>
      <c r="AT97" s="13" t="s">
        <v>123</v>
      </c>
      <c r="AU97" s="13" t="s">
        <v>82</v>
      </c>
    </row>
    <row r="98" s="1" customFormat="1" ht="16.5" customHeight="1">
      <c r="B98" s="34"/>
      <c r="C98" s="202" t="s">
        <v>157</v>
      </c>
      <c r="D98" s="202" t="s">
        <v>117</v>
      </c>
      <c r="E98" s="203" t="s">
        <v>450</v>
      </c>
      <c r="F98" s="204" t="s">
        <v>451</v>
      </c>
      <c r="G98" s="205" t="s">
        <v>120</v>
      </c>
      <c r="H98" s="206">
        <v>1</v>
      </c>
      <c r="I98" s="207"/>
      <c r="J98" s="208">
        <f>ROUND(I98*H98,2)</f>
        <v>0</v>
      </c>
      <c r="K98" s="204" t="s">
        <v>1</v>
      </c>
      <c r="L98" s="39"/>
      <c r="M98" s="209" t="s">
        <v>1</v>
      </c>
      <c r="N98" s="210" t="s">
        <v>43</v>
      </c>
      <c r="O98" s="75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AR98" s="13" t="s">
        <v>424</v>
      </c>
      <c r="AT98" s="13" t="s">
        <v>117</v>
      </c>
      <c r="AU98" s="13" t="s">
        <v>82</v>
      </c>
      <c r="AY98" s="13" t="s">
        <v>115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3" t="s">
        <v>80</v>
      </c>
      <c r="BK98" s="213">
        <f>ROUND(I98*H98,2)</f>
        <v>0</v>
      </c>
      <c r="BL98" s="13" t="s">
        <v>424</v>
      </c>
      <c r="BM98" s="13" t="s">
        <v>452</v>
      </c>
    </row>
    <row r="99" s="1" customFormat="1" ht="16.5" customHeight="1">
      <c r="B99" s="34"/>
      <c r="C99" s="202" t="s">
        <v>162</v>
      </c>
      <c r="D99" s="202" t="s">
        <v>117</v>
      </c>
      <c r="E99" s="203" t="s">
        <v>453</v>
      </c>
      <c r="F99" s="204" t="s">
        <v>454</v>
      </c>
      <c r="G99" s="205" t="s">
        <v>120</v>
      </c>
      <c r="H99" s="206">
        <v>1</v>
      </c>
      <c r="I99" s="207"/>
      <c r="J99" s="208">
        <f>ROUND(I99*H99,2)</f>
        <v>0</v>
      </c>
      <c r="K99" s="204" t="s">
        <v>1</v>
      </c>
      <c r="L99" s="39"/>
      <c r="M99" s="209" t="s">
        <v>1</v>
      </c>
      <c r="N99" s="210" t="s">
        <v>43</v>
      </c>
      <c r="O99" s="75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AR99" s="13" t="s">
        <v>424</v>
      </c>
      <c r="AT99" s="13" t="s">
        <v>117</v>
      </c>
      <c r="AU99" s="13" t="s">
        <v>82</v>
      </c>
      <c r="AY99" s="13" t="s">
        <v>115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3" t="s">
        <v>80</v>
      </c>
      <c r="BK99" s="213">
        <f>ROUND(I99*H99,2)</f>
        <v>0</v>
      </c>
      <c r="BL99" s="13" t="s">
        <v>424</v>
      </c>
      <c r="BM99" s="13" t="s">
        <v>455</v>
      </c>
    </row>
    <row r="100" s="1" customFormat="1">
      <c r="B100" s="34"/>
      <c r="C100" s="35"/>
      <c r="D100" s="214" t="s">
        <v>123</v>
      </c>
      <c r="E100" s="35"/>
      <c r="F100" s="215" t="s">
        <v>456</v>
      </c>
      <c r="G100" s="35"/>
      <c r="H100" s="35"/>
      <c r="I100" s="127"/>
      <c r="J100" s="35"/>
      <c r="K100" s="35"/>
      <c r="L100" s="39"/>
      <c r="M100" s="216"/>
      <c r="N100" s="75"/>
      <c r="O100" s="75"/>
      <c r="P100" s="75"/>
      <c r="Q100" s="75"/>
      <c r="R100" s="75"/>
      <c r="S100" s="75"/>
      <c r="T100" s="76"/>
      <c r="AT100" s="13" t="s">
        <v>123</v>
      </c>
      <c r="AU100" s="13" t="s">
        <v>82</v>
      </c>
    </row>
    <row r="101" s="10" customFormat="1" ht="22.8" customHeight="1">
      <c r="B101" s="186"/>
      <c r="C101" s="187"/>
      <c r="D101" s="188" t="s">
        <v>71</v>
      </c>
      <c r="E101" s="200" t="s">
        <v>457</v>
      </c>
      <c r="F101" s="200" t="s">
        <v>458</v>
      </c>
      <c r="G101" s="187"/>
      <c r="H101" s="187"/>
      <c r="I101" s="190"/>
      <c r="J101" s="201">
        <f>BK101</f>
        <v>0</v>
      </c>
      <c r="K101" s="187"/>
      <c r="L101" s="192"/>
      <c r="M101" s="193"/>
      <c r="N101" s="194"/>
      <c r="O101" s="194"/>
      <c r="P101" s="195">
        <f>SUM(P102:P104)</f>
        <v>0</v>
      </c>
      <c r="Q101" s="194"/>
      <c r="R101" s="195">
        <f>SUM(R102:R104)</f>
        <v>0</v>
      </c>
      <c r="S101" s="194"/>
      <c r="T101" s="196">
        <f>SUM(T102:T104)</f>
        <v>0</v>
      </c>
      <c r="AR101" s="197" t="s">
        <v>140</v>
      </c>
      <c r="AT101" s="198" t="s">
        <v>71</v>
      </c>
      <c r="AU101" s="198" t="s">
        <v>80</v>
      </c>
      <c r="AY101" s="197" t="s">
        <v>115</v>
      </c>
      <c r="BK101" s="199">
        <f>SUM(BK102:BK104)</f>
        <v>0</v>
      </c>
    </row>
    <row r="102" s="1" customFormat="1" ht="16.5" customHeight="1">
      <c r="B102" s="34"/>
      <c r="C102" s="202" t="s">
        <v>166</v>
      </c>
      <c r="D102" s="202" t="s">
        <v>117</v>
      </c>
      <c r="E102" s="203" t="s">
        <v>459</v>
      </c>
      <c r="F102" s="204" t="s">
        <v>458</v>
      </c>
      <c r="G102" s="205" t="s">
        <v>120</v>
      </c>
      <c r="H102" s="206">
        <v>1</v>
      </c>
      <c r="I102" s="207"/>
      <c r="J102" s="208">
        <f>ROUND(I102*H102,2)</f>
        <v>0</v>
      </c>
      <c r="K102" s="204" t="s">
        <v>133</v>
      </c>
      <c r="L102" s="39"/>
      <c r="M102" s="209" t="s">
        <v>1</v>
      </c>
      <c r="N102" s="210" t="s">
        <v>43</v>
      </c>
      <c r="O102" s="75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AR102" s="13" t="s">
        <v>424</v>
      </c>
      <c r="AT102" s="13" t="s">
        <v>117</v>
      </c>
      <c r="AU102" s="13" t="s">
        <v>82</v>
      </c>
      <c r="AY102" s="13" t="s">
        <v>115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3" t="s">
        <v>80</v>
      </c>
      <c r="BK102" s="213">
        <f>ROUND(I102*H102,2)</f>
        <v>0</v>
      </c>
      <c r="BL102" s="13" t="s">
        <v>424</v>
      </c>
      <c r="BM102" s="13" t="s">
        <v>460</v>
      </c>
    </row>
    <row r="103" s="1" customFormat="1" ht="16.5" customHeight="1">
      <c r="B103" s="34"/>
      <c r="C103" s="202" t="s">
        <v>171</v>
      </c>
      <c r="D103" s="202" t="s">
        <v>117</v>
      </c>
      <c r="E103" s="203" t="s">
        <v>461</v>
      </c>
      <c r="F103" s="204" t="s">
        <v>462</v>
      </c>
      <c r="G103" s="205" t="s">
        <v>120</v>
      </c>
      <c r="H103" s="206">
        <v>1</v>
      </c>
      <c r="I103" s="207"/>
      <c r="J103" s="208">
        <f>ROUND(I103*H103,2)</f>
        <v>0</v>
      </c>
      <c r="K103" s="204" t="s">
        <v>133</v>
      </c>
      <c r="L103" s="39"/>
      <c r="M103" s="209" t="s">
        <v>1</v>
      </c>
      <c r="N103" s="210" t="s">
        <v>43</v>
      </c>
      <c r="O103" s="75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AR103" s="13" t="s">
        <v>424</v>
      </c>
      <c r="AT103" s="13" t="s">
        <v>117</v>
      </c>
      <c r="AU103" s="13" t="s">
        <v>82</v>
      </c>
      <c r="AY103" s="13" t="s">
        <v>115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3" t="s">
        <v>80</v>
      </c>
      <c r="BK103" s="213">
        <f>ROUND(I103*H103,2)</f>
        <v>0</v>
      </c>
      <c r="BL103" s="13" t="s">
        <v>424</v>
      </c>
      <c r="BM103" s="13" t="s">
        <v>463</v>
      </c>
    </row>
    <row r="104" s="1" customFormat="1" ht="16.5" customHeight="1">
      <c r="B104" s="34"/>
      <c r="C104" s="202" t="s">
        <v>175</v>
      </c>
      <c r="D104" s="202" t="s">
        <v>117</v>
      </c>
      <c r="E104" s="203" t="s">
        <v>464</v>
      </c>
      <c r="F104" s="204" t="s">
        <v>465</v>
      </c>
      <c r="G104" s="205" t="s">
        <v>120</v>
      </c>
      <c r="H104" s="206">
        <v>1</v>
      </c>
      <c r="I104" s="207"/>
      <c r="J104" s="208">
        <f>ROUND(I104*H104,2)</f>
        <v>0</v>
      </c>
      <c r="K104" s="204" t="s">
        <v>133</v>
      </c>
      <c r="L104" s="39"/>
      <c r="M104" s="238" t="s">
        <v>1</v>
      </c>
      <c r="N104" s="239" t="s">
        <v>43</v>
      </c>
      <c r="O104" s="240"/>
      <c r="P104" s="241">
        <f>O104*H104</f>
        <v>0</v>
      </c>
      <c r="Q104" s="241">
        <v>0</v>
      </c>
      <c r="R104" s="241">
        <f>Q104*H104</f>
        <v>0</v>
      </c>
      <c r="S104" s="241">
        <v>0</v>
      </c>
      <c r="T104" s="242">
        <f>S104*H104</f>
        <v>0</v>
      </c>
      <c r="AR104" s="13" t="s">
        <v>424</v>
      </c>
      <c r="AT104" s="13" t="s">
        <v>117</v>
      </c>
      <c r="AU104" s="13" t="s">
        <v>82</v>
      </c>
      <c r="AY104" s="13" t="s">
        <v>115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3" t="s">
        <v>80</v>
      </c>
      <c r="BK104" s="213">
        <f>ROUND(I104*H104,2)</f>
        <v>0</v>
      </c>
      <c r="BL104" s="13" t="s">
        <v>424</v>
      </c>
      <c r="BM104" s="13" t="s">
        <v>466</v>
      </c>
    </row>
    <row r="105" s="1" customFormat="1" ht="6.96" customHeight="1">
      <c r="B105" s="53"/>
      <c r="C105" s="54"/>
      <c r="D105" s="54"/>
      <c r="E105" s="54"/>
      <c r="F105" s="54"/>
      <c r="G105" s="54"/>
      <c r="H105" s="54"/>
      <c r="I105" s="151"/>
      <c r="J105" s="54"/>
      <c r="K105" s="54"/>
      <c r="L105" s="39"/>
    </row>
  </sheetData>
  <sheetProtection sheet="1" autoFilter="0" formatColumns="0" formatRows="0" objects="1" scenarios="1" spinCount="100000" saltValue="cD99DiG3wttTLEpn8glM51zI/sJ0wUcGt5pvX1rDTnUWHiSP0mTBrCvwS22FafnbmAJa8/QIbbpaotG585Z2NQ==" hashValue="YPTthJPJVi0GYP09vxzz81ZthtvL3gUtOak2rDGoYPvHODovUZ9TmDySH2cGdx9fi3ij3OE/JUrNtRhscNqEig==" algorithmName="SHA-512" password="CC35"/>
  <autoFilter ref="C81:K10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Václav</dc:creator>
  <cp:lastModifiedBy>Pokorný Václav</cp:lastModifiedBy>
  <dcterms:created xsi:type="dcterms:W3CDTF">2019-05-03T09:05:11Z</dcterms:created>
  <dcterms:modified xsi:type="dcterms:W3CDTF">2019-05-03T09:05:15Z</dcterms:modified>
</cp:coreProperties>
</file>